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328" yWindow="36" windowWidth="20736" windowHeight="11760" activeTab="4"/>
  </bookViews>
  <sheets>
    <sheet name="Deckblatt" sheetId="6" r:id="rId1"/>
    <sheet name="offene Bauweise" sheetId="2" r:id="rId2"/>
    <sheet name="Spritzbetonbauweise" sheetId="5" r:id="rId3"/>
    <sheet name="Maschinenvortrieb" sheetId="4" r:id="rId4"/>
    <sheet name="Zusammenführung der Bauweisen" sheetId="3" r:id="rId5"/>
  </sheets>
  <definedNames>
    <definedName name="_xlnm.Print_Area" localSheetId="0">Deckblatt!$A$1:$I$51</definedName>
    <definedName name="_xlnm.Print_Area" localSheetId="3">Maschinenvortrieb!$A$1:$M$102</definedName>
    <definedName name="_xlnm.Print_Area" localSheetId="1">'offene Bauweise'!$A$1:$M$103</definedName>
    <definedName name="_xlnm.Print_Area" localSheetId="2">Spritzbetonbauweise!$A$1:$N$104</definedName>
    <definedName name="_xlnm.Print_Area" localSheetId="4">'Zusammenführung der Bauweisen'!$A$1:$I$45</definedName>
  </definedNames>
  <calcPr calcId="145621"/>
</workbook>
</file>

<file path=xl/calcChain.xml><?xml version="1.0" encoding="utf-8"?>
<calcChain xmlns="http://schemas.openxmlformats.org/spreadsheetml/2006/main">
  <c r="C24" i="5" l="1"/>
  <c r="D12" i="4" l="1"/>
  <c r="D11" i="2"/>
  <c r="J11" i="2"/>
  <c r="K11" i="2"/>
  <c r="L11" i="2"/>
  <c r="M11" i="2"/>
  <c r="E11" i="5" l="1"/>
  <c r="K11" i="5"/>
  <c r="L11" i="5"/>
  <c r="M11" i="5"/>
  <c r="N11" i="5"/>
  <c r="D17" i="3" l="1"/>
  <c r="D12" i="2" l="1"/>
  <c r="E12" i="5"/>
  <c r="C26" i="5" s="1"/>
  <c r="K10" i="5" l="1"/>
  <c r="L10" i="5"/>
  <c r="M10" i="5"/>
  <c r="N10" i="5"/>
  <c r="F24" i="5"/>
  <c r="G24" i="5"/>
  <c r="H24" i="5"/>
  <c r="I22" i="5"/>
  <c r="E11" i="3"/>
  <c r="B20" i="5"/>
  <c r="C20" i="5"/>
  <c r="B22" i="5"/>
  <c r="C22" i="5"/>
  <c r="B23" i="5"/>
  <c r="C23" i="5"/>
  <c r="G37" i="5"/>
  <c r="I37" i="5"/>
  <c r="K37" i="5"/>
  <c r="L37" i="5"/>
  <c r="G77" i="5"/>
  <c r="I77" i="5"/>
  <c r="K77" i="5"/>
  <c r="L77" i="5"/>
  <c r="D20" i="5" l="1"/>
  <c r="F22" i="5" s="1"/>
  <c r="F23" i="5" s="1"/>
  <c r="E10" i="5"/>
  <c r="F11" i="3" s="1"/>
  <c r="B21" i="5"/>
  <c r="J24" i="5"/>
  <c r="C21" i="5"/>
  <c r="K9" i="5"/>
  <c r="F25" i="5" s="1"/>
  <c r="G11" i="3"/>
  <c r="N9" i="5"/>
  <c r="J25" i="5" s="1"/>
  <c r="F18" i="5"/>
  <c r="M9" i="5"/>
  <c r="H25" i="5" s="1"/>
  <c r="L9" i="5"/>
  <c r="G25" i="5" s="1"/>
  <c r="J10" i="4"/>
  <c r="L10" i="4"/>
  <c r="D11" i="4"/>
  <c r="J11" i="4"/>
  <c r="E19" i="4" s="1"/>
  <c r="E20" i="4" s="1"/>
  <c r="L11" i="4"/>
  <c r="G19" i="4" s="1"/>
  <c r="G20" i="4" s="1"/>
  <c r="E12" i="3"/>
  <c r="C21" i="4"/>
  <c r="F37" i="4"/>
  <c r="J37" i="4"/>
  <c r="F77" i="4"/>
  <c r="J77" i="4"/>
  <c r="D22" i="5" l="1"/>
  <c r="M22" i="5" s="1"/>
  <c r="M23" i="5" s="1"/>
  <c r="M24" i="5" s="1"/>
  <c r="K39" i="5" s="1"/>
  <c r="K22" i="5"/>
  <c r="K23" i="5" s="1"/>
  <c r="K24" i="5" s="1"/>
  <c r="G39" i="5" s="1"/>
  <c r="L19" i="4"/>
  <c r="L20" i="4" s="1"/>
  <c r="L21" i="4" s="1"/>
  <c r="J39" i="4" s="1"/>
  <c r="D10" i="4"/>
  <c r="F12" i="3" s="1"/>
  <c r="F26" i="5"/>
  <c r="F27" i="5" s="1"/>
  <c r="F28" i="5" s="1"/>
  <c r="G80" i="5" s="1"/>
  <c r="G21" i="4"/>
  <c r="I25" i="5"/>
  <c r="C23" i="4"/>
  <c r="L9" i="4"/>
  <c r="G22" i="4" s="1"/>
  <c r="G23" i="4" s="1"/>
  <c r="G24" i="4" s="1"/>
  <c r="G12" i="3"/>
  <c r="C27" i="5"/>
  <c r="E21" i="4"/>
  <c r="J9" i="4"/>
  <c r="E22" i="4" s="1"/>
  <c r="J19" i="4"/>
  <c r="J20" i="4" s="1"/>
  <c r="J21" i="4" s="1"/>
  <c r="K79" i="2"/>
  <c r="J79" i="2"/>
  <c r="H79" i="2"/>
  <c r="G78" i="5" l="1"/>
  <c r="G79" i="5" s="1"/>
  <c r="F81" i="5" s="1"/>
  <c r="H22" i="5"/>
  <c r="H23" i="5" s="1"/>
  <c r="H26" i="5" s="1"/>
  <c r="H27" i="5" s="1"/>
  <c r="H28" i="5" s="1"/>
  <c r="K80" i="5" s="1"/>
  <c r="K78" i="5"/>
  <c r="K79" i="5" s="1"/>
  <c r="D23" i="5"/>
  <c r="D21" i="5" s="1"/>
  <c r="L22" i="5" s="1"/>
  <c r="L23" i="5" s="1"/>
  <c r="L24" i="5" s="1"/>
  <c r="I39" i="5" s="1"/>
  <c r="E23" i="4"/>
  <c r="E24" i="4" s="1"/>
  <c r="E25" i="4" s="1"/>
  <c r="F80" i="4" s="1"/>
  <c r="J78" i="4"/>
  <c r="J79" i="4" s="1"/>
  <c r="F29" i="5"/>
  <c r="C24" i="4"/>
  <c r="F39" i="4"/>
  <c r="F78" i="4"/>
  <c r="F79" i="4" s="1"/>
  <c r="G25" i="4"/>
  <c r="J80" i="4" s="1"/>
  <c r="H29" i="5" l="1"/>
  <c r="J22" i="5"/>
  <c r="J23" i="5" s="1"/>
  <c r="J26" i="5" s="1"/>
  <c r="J27" i="5" s="1"/>
  <c r="J28" i="5" s="1"/>
  <c r="L80" i="5" s="1"/>
  <c r="I78" i="5"/>
  <c r="I79" i="5" s="1"/>
  <c r="G22" i="5"/>
  <c r="G23" i="5" s="1"/>
  <c r="G26" i="5" s="1"/>
  <c r="G27" i="5" s="1"/>
  <c r="G29" i="5" s="1"/>
  <c r="F83" i="5"/>
  <c r="N22" i="5"/>
  <c r="N23" i="5" s="1"/>
  <c r="N24" i="5" s="1"/>
  <c r="L39" i="5" s="1"/>
  <c r="E26" i="4"/>
  <c r="G26" i="4"/>
  <c r="E83" i="4"/>
  <c r="C27" i="2"/>
  <c r="E10" i="3"/>
  <c r="E18" i="3" s="1"/>
  <c r="E81" i="4"/>
  <c r="F39" i="2"/>
  <c r="J29" i="5" l="1"/>
  <c r="G28" i="5"/>
  <c r="I80" i="5" s="1"/>
  <c r="F82" i="5" s="1"/>
  <c r="L78" i="5"/>
  <c r="L79" i="5" s="1"/>
  <c r="F84" i="5" s="1"/>
  <c r="I81" i="5" s="1"/>
  <c r="I82" i="5" s="1"/>
  <c r="H11" i="3" s="1"/>
  <c r="H81" i="4"/>
  <c r="H82" i="4" s="1"/>
  <c r="H12" i="3" s="1"/>
  <c r="J10" i="2"/>
  <c r="K39" i="2" l="1"/>
  <c r="J39" i="2"/>
  <c r="H39" i="2"/>
  <c r="G25" i="2" l="1"/>
  <c r="G23" i="2"/>
  <c r="G24" i="2" s="1"/>
  <c r="I25" i="2"/>
  <c r="H23" i="2"/>
  <c r="H24" i="2" s="1"/>
  <c r="M23" i="2"/>
  <c r="M24" i="2" s="1"/>
  <c r="M25" i="2" s="1"/>
  <c r="I23" i="2"/>
  <c r="I24" i="2" s="1"/>
  <c r="K10" i="2"/>
  <c r="L10" i="2"/>
  <c r="M10" i="2"/>
  <c r="G10" i="3"/>
  <c r="G18" i="3" s="1"/>
  <c r="K23" i="2"/>
  <c r="K24" i="2" s="1"/>
  <c r="K25" i="2" s="1"/>
  <c r="L23" i="2"/>
  <c r="L24" i="2" s="1"/>
  <c r="L25" i="2" s="1"/>
  <c r="E23" i="2"/>
  <c r="E24" i="2" s="1"/>
  <c r="F23" i="2"/>
  <c r="F24" i="2" s="1"/>
  <c r="J23" i="2"/>
  <c r="J24" i="2" s="1"/>
  <c r="J25" i="2" s="1"/>
  <c r="C25" i="2"/>
  <c r="E25" i="2"/>
  <c r="F25" i="2"/>
  <c r="K9" i="2" l="1"/>
  <c r="F26" i="2" s="1"/>
  <c r="L9" i="2"/>
  <c r="G26" i="2" s="1"/>
  <c r="M9" i="2"/>
  <c r="J9" i="2"/>
  <c r="E26" i="2" s="1"/>
  <c r="K41" i="2"/>
  <c r="K80" i="2"/>
  <c r="D10" i="2"/>
  <c r="F10" i="3" s="1"/>
  <c r="F18" i="3" s="1"/>
  <c r="H18" i="3" s="1"/>
  <c r="C28" i="2" l="1"/>
  <c r="E27" i="2"/>
  <c r="E28" i="2" s="1"/>
  <c r="I26" i="2"/>
  <c r="F27" i="2"/>
  <c r="F28" i="2" s="1"/>
  <c r="G27" i="2"/>
  <c r="G28" i="2" s="1"/>
  <c r="H27" i="2"/>
  <c r="H28" i="2" s="1"/>
  <c r="F79" i="2"/>
  <c r="F80" i="2" s="1"/>
  <c r="F81" i="2" s="1"/>
  <c r="E30" i="2" l="1"/>
  <c r="E29" i="2"/>
  <c r="I27" i="2"/>
  <c r="I28" i="2" s="1"/>
  <c r="I30" i="2" s="1"/>
  <c r="K81" i="2"/>
  <c r="G29" i="2"/>
  <c r="J82" i="2" s="1"/>
  <c r="G30" i="2"/>
  <c r="F29" i="2"/>
  <c r="F30" i="2"/>
  <c r="H30" i="2"/>
  <c r="H29" i="2"/>
  <c r="I29" i="2" l="1"/>
  <c r="K82" i="2" s="1"/>
  <c r="E86" i="2" s="1"/>
  <c r="F41" i="2"/>
  <c r="J41" i="2" l="1"/>
  <c r="J80" i="2"/>
  <c r="J81" i="2" s="1"/>
  <c r="H41" i="2"/>
  <c r="H80" i="2"/>
  <c r="H81" i="2" s="1"/>
  <c r="H82" i="2"/>
  <c r="E84" i="2" l="1"/>
  <c r="E83" i="2"/>
  <c r="F82" i="2"/>
  <c r="E85" i="2"/>
  <c r="H83" i="2" l="1"/>
  <c r="H84" i="2" s="1"/>
  <c r="H10" i="3" l="1"/>
  <c r="H14" i="3" s="1"/>
  <c r="G20" i="3" s="1"/>
</calcChain>
</file>

<file path=xl/comments1.xml><?xml version="1.0" encoding="utf-8"?>
<comments xmlns="http://schemas.openxmlformats.org/spreadsheetml/2006/main">
  <authors>
    <author>Teckemeier, Hartmut</author>
  </authors>
  <commentList>
    <comment ref="G23" authorId="0">
      <text>
        <r>
          <rPr>
            <b/>
            <sz val="8"/>
            <color indexed="81"/>
            <rFont val="Tahoma"/>
            <family val="2"/>
          </rPr>
          <t>Teckemeier, Hartmut:</t>
        </r>
        <r>
          <rPr>
            <sz val="8"/>
            <color indexed="81"/>
            <rFont val="Tahoma"/>
            <family val="2"/>
          </rPr>
          <t xml:space="preserve">
</t>
        </r>
      </text>
    </comment>
  </commentList>
</comments>
</file>

<file path=xl/sharedStrings.xml><?xml version="1.0" encoding="utf-8"?>
<sst xmlns="http://schemas.openxmlformats.org/spreadsheetml/2006/main" count="548" uniqueCount="325">
  <si>
    <t>Zuschläge für besondere Wasserverhältnisse</t>
  </si>
  <si>
    <t>Zuschläge für besondere Gebirgsverhältnisse</t>
  </si>
  <si>
    <t>RVP</t>
  </si>
  <si>
    <t>Teilbauwerke:</t>
  </si>
  <si>
    <t>Anpassungsfaktor:</t>
  </si>
  <si>
    <t>reduzierte anrechenbare Kosten:</t>
  </si>
  <si>
    <t xml:space="preserve">je Verbindungsbauwerk zwischen den Fahrtunneln </t>
  </si>
  <si>
    <t>je Lüftungsbauwerk</t>
  </si>
  <si>
    <t>je Portalseite</t>
  </si>
  <si>
    <t>je Unterfahrung bzw. Parallellage von Bebauung (Einzelhaus/Häuserreihe/Industrie/Siedlung)</t>
  </si>
  <si>
    <t>je Rohr- u. Leitungsquerung</t>
  </si>
  <si>
    <t>0,5-2,0 %</t>
  </si>
  <si>
    <t xml:space="preserve">Zuschläge für Sonderquerschnitte </t>
  </si>
  <si>
    <t>Obergrenze für das  Teilbauwerk (TB) offene Bauweise</t>
  </si>
  <si>
    <t>je Rettungstreppenhaus</t>
  </si>
  <si>
    <t xml:space="preserve">je Sonic - Boom - Bauwerk </t>
  </si>
  <si>
    <t xml:space="preserve">je Unterfahrung eines Verkehrsweges </t>
  </si>
  <si>
    <t>Ermittlung der Grundvergütung infolge abgeminderter anrechenbarer Kosten bei Tunnelbauwerken in offener Bauweise</t>
  </si>
  <si>
    <t xml:space="preserve">Wechsellage im Gebirge und Störung im Schichtverlauf je Berechnungsschnitt             </t>
  </si>
  <si>
    <t xml:space="preserve">Bereiche mit druckhaftem Gebirge je Berechnungsschnitt                                             </t>
  </si>
  <si>
    <t>Altbergbau-und Deponiegebieten je Berechnungsschnitt</t>
  </si>
  <si>
    <t>bei aggressivem Grundwasser  (mind. stark angreifend)</t>
  </si>
  <si>
    <t xml:space="preserve">bei gespanntem Grundwasser </t>
  </si>
  <si>
    <t>Gewässerquerung (Graben+Tümpel/Bach+Teich/Fluss+See) je Berechnungsschnitt</t>
  </si>
  <si>
    <t>Parallellage eines Verkehrsweges je Berechnungsschnitt</t>
  </si>
  <si>
    <t xml:space="preserve">offene Bauweise </t>
  </si>
  <si>
    <t xml:space="preserve">mit ausgesteiftem oder verankertem Verbau             </t>
  </si>
  <si>
    <t>je Löschwasserbehälter</t>
  </si>
  <si>
    <t>je Betriebsgebäude</t>
  </si>
  <si>
    <t xml:space="preserve">Für den unteren Basiswert wird ein Tunnel in offener Bauweise mit gleichbleibenden Querschnitt in einer Bauweise ohne Anschlussbauwerke in guten  und homogenen Baugrundverhältnissen ohne Grundwasser zugrunde gelegt.                                                            </t>
  </si>
  <si>
    <t>Zuschläge aufgrund der Geländenutzung</t>
  </si>
  <si>
    <t>in Schutzzonen (WSG, LSG, NSG, FFH, Naturdenkmal u.a. )</t>
  </si>
  <si>
    <t>Tiefgründung je Berechnungsschnitt</t>
  </si>
  <si>
    <t>Kombinierte Pfahl-Platte-Gründung je Berechnungsschnitt</t>
  </si>
  <si>
    <t>Aussteifung und Verankerung des Tunnel je Berechnungsschnitt</t>
  </si>
  <si>
    <t>Zuschläge aufgrund der Bauweise</t>
  </si>
  <si>
    <t>in geböschter Baugrube / 
mit (Standard-) Verbau</t>
  </si>
  <si>
    <t>Tunnel mit veränderlichen Querschnitten wie Abzweigungen und Aufweitungen sind unabhängig davon, ob in einer Baugrube oder als Deckelbauweise hergestellt, als Sonderbereich durch ein separates Teilbauwerk vorgesehen. Für den unteren Basiswert dieses Teilbauwerks werden als  Randbedingungen eine Bauweise ohne Anschlussbauwerke bei guten  und homogenen Baugrundverhältnissen ohne Grundwasser zugrunde gelegt.</t>
  </si>
  <si>
    <t>Unterwassersohlen mit Rückverankerung je Berechnungsschnitt</t>
  </si>
  <si>
    <t>Abzweig im Fahrtunnel je Berechnungsschnitt</t>
  </si>
  <si>
    <t>Grundwasser bis GOK je Berechnungsschnitt</t>
  </si>
  <si>
    <t>mit ausgesteiftem oder verankertem Verbau
(zw.Spundwand/Bohrpfähle/Schlitzwand)</t>
  </si>
  <si>
    <t>mit ausgesteiftem oder verankertem Verbau
(zw.Spundwand/Bohrpfähle/Schlitzwand/)</t>
  </si>
  <si>
    <t>anrechenbare Kosten aus individuellen Kos-ten der Teilbauwerke:</t>
  </si>
  <si>
    <t>Einbauten/Nischen/Aussparrungen im Tunnel je Berechnungsschnitt</t>
  </si>
  <si>
    <t xml:space="preserve">Abminderung im Tunnelbau </t>
  </si>
  <si>
    <t xml:space="preserve">je Parallellage eines Verkehrsweges </t>
  </si>
  <si>
    <t>je Gewässerquerung (Graben+Tümpel/Bach+Teich/Fluss+See)</t>
  </si>
  <si>
    <t>Zuschläge aufgrund der Geländeoberfläche (Nutzung)</t>
  </si>
  <si>
    <t>je Portalseite Sonderkonstruktionen für Maschinenvortrieb (Schildwiege und Anfahrtkonstruktionen)</t>
  </si>
  <si>
    <t>Zuschläge aufgrund von Baubehelfen</t>
  </si>
  <si>
    <t xml:space="preserve">in Altbergbau-und Deponiegebieten je Berechnungsschnitt      </t>
  </si>
  <si>
    <t xml:space="preserve">Bereiche mit druckhaftem Gebirge je Berechnungsschnitt                                            </t>
  </si>
  <si>
    <t xml:space="preserve">Bereiche mit quell-/schwellfähigem Gebirge  
je Berechnungsschnitt                                </t>
  </si>
  <si>
    <t xml:space="preserve">Bereiche mit verkarstetem Gebirge je Berechnungsschnitt                                                </t>
  </si>
  <si>
    <t xml:space="preserve">je Überlagerung &lt; 1 x Durchmesser aufgrund der Topographie bei bergmännischer Bauweise  je Berechnungsschnitt             </t>
  </si>
  <si>
    <t xml:space="preserve">je Wechsellage im Gebirge, Störung im Schichtverlauf              und bei topographischen Veränderungen (Überlagerungshöhe) je Berechnungsschnitt             </t>
  </si>
  <si>
    <t>bei aggressivem Grundwasser (mind. stark angreifend)</t>
  </si>
  <si>
    <t>bei gespanntem Grundwasser</t>
  </si>
  <si>
    <t xml:space="preserve">bei Grundwasser bis 30 m über Tunnelsohle </t>
  </si>
  <si>
    <t>bei Grundwasser mehr als 30 m über Tunnelsohle je Berechnungsschnitt</t>
  </si>
  <si>
    <t xml:space="preserve">je Maßnahme zur Vermeidung von Wasserwegigkeiten </t>
  </si>
  <si>
    <t>je Notausgangsschacht</t>
  </si>
  <si>
    <t>je Parallel- und Schrägstollen zum Fahrtunnel als Notausgang</t>
  </si>
  <si>
    <t>Maschinenvortrieb</t>
  </si>
  <si>
    <t>in offener Bauweise erstellte Portalbereiche, Rettungs-  und Nebenanlagen</t>
  </si>
  <si>
    <t>Ermittlung der Grundvergütung infolge abgeminderter anrechenbarer Kosten durch bergmännisch im Maschinenvortrieb erstellte Tunnelbauwerke</t>
  </si>
  <si>
    <t xml:space="preserve"> Maschinenvortrieb</t>
  </si>
  <si>
    <t>bergmännische Bauweise</t>
  </si>
  <si>
    <t>7. Die objektbezogenen Zuschläge in Prozenten sind Anhaltswerte und erheben keinen Anspruch auf Vollständigkeit. Nicht enthaltene Einflussfaktoren sind im Einzelfall zu verhandeln.</t>
  </si>
  <si>
    <t>unterschiedliche Aussteifungs- und Verankerungslagen, Bauartwechsel , Ecken und besondere räumliche Betrachtungen von Baubehelfen (wie Trägerbohlwand, Nagelwand, Spundwand, Bohrpfahlwand, Schlitzwand u.a.) je Berechnungsschnitt</t>
  </si>
  <si>
    <t xml:space="preserve">je Überlagerung &lt; 2 x Durchmesser aufgrund der Topographie bei bergmännischer Bauweise  je Berechnungsschnitt             </t>
  </si>
  <si>
    <t xml:space="preserve">je Wechsellage im Gebirge, Störung im Schichtverlauf und bei topographischen Veränderungen (Überlagerungshöhe) je Berechnungsschnitt             </t>
  </si>
  <si>
    <t>Aufweitung im Fahrtunnel je Berechnungsschnitt</t>
  </si>
  <si>
    <t>bergmännisch
Spritzbeton</t>
  </si>
  <si>
    <t>Ermittlung der Grundvergütung infolge abgeminderter anrechenbarer Kosten bei bergmännisch in Spritzbetonbauweise erstellten Tunnelbauwerken</t>
  </si>
  <si>
    <t xml:space="preserve">Grundvergütung Teilbauwerk (TB)                             </t>
  </si>
  <si>
    <t>Entspricht der nicht abgeminderten Gesamtlänge des Tunnels</t>
  </si>
  <si>
    <t>250 - 1000</t>
  </si>
  <si>
    <t>bergmännisch Spritzbeton</t>
  </si>
  <si>
    <t xml:space="preserve">Ermittlung der Grundvergütung infolge abgeminderter anrechenbarer Kosten bei bergmännisch in Spritzbetonbauweise erstellten Tunnelbauwerken </t>
  </si>
  <si>
    <t>Abminderung im Tunnelbau</t>
  </si>
  <si>
    <t>offene Bauweise</t>
  </si>
  <si>
    <t>Spritzbetonbauweise</t>
  </si>
  <si>
    <t>Zusammenführung der Bauweisen</t>
  </si>
  <si>
    <t xml:space="preserve">Ermittlung der Grundvergütung infolge abgeminderter anrechenbarer Kosten durch bergmännisch im Maschinenvortrieb erstellte Tunnelbauwerke </t>
  </si>
  <si>
    <t>Anteil der  Obergrenzen Grundvergütung TB zur Grundvergütung für die Bauweise:</t>
  </si>
  <si>
    <r>
      <t xml:space="preserve">6. Wenn die Röhren eines Tunnels nicht parallel verlaufen, sondern räumlich getrennt sind, ist jede Röhre als Einzelbauwerk zu berechnen. Die anrechenbaren Kosten des gesamten Tunnels sind entsprechend der Längen aufzuteilen. </t>
    </r>
    <r>
      <rPr>
        <sz val="14"/>
        <rFont val="Arial"/>
        <family val="2"/>
      </rPr>
      <t>Tunnelröhren verlaufen parallel, wenn die Portale jeder Tunnelseite in räumlicher Nähe zueinander liegen. Die Berechnung der Grundvergütung, der Ober- und Untergrenzen der Einzelbauwerke und der Basiswerte der zugehörigen Teilbauwerke erfolgt wie unter 3. beschrieben. Die Summen der, wie unter 4. beschrieben, zu berechnenden objektspezifischen Teilgrundvergütungen der Teilbauwerke dürfen die Obergrenzen der Grundvergütungen der jeweiligen Einzelbauwerke nicht überschreiten. Eine Begrenzung durch das Gesamtbauwerk erfolgt nicht.</t>
    </r>
  </si>
  <si>
    <r>
      <t>7. </t>
    </r>
    <r>
      <rPr>
        <sz val="14"/>
        <rFont val="Arial"/>
        <family val="2"/>
      </rPr>
      <t xml:space="preserve">Die objektbezogenen Zuschläge in Prozenten sind Anhaltswerte und erheben keinen Anspruch auf Vollständigkeit. Nicht enthaltene Einflussfaktoren sind im Einzelfall zu verhandeln. </t>
    </r>
  </si>
  <si>
    <t>anrechenbare Kosten aus individuellen Kosten der Teilbauwerke:</t>
  </si>
  <si>
    <t xml:space="preserve">Teilbauwerk (TB) </t>
  </si>
  <si>
    <t xml:space="preserve">mit ausgesteiftem oder verankertem Verbau  </t>
  </si>
  <si>
    <t>Teilbauwerk (TB)</t>
  </si>
  <si>
    <t>Obergrenze für das Teibauwerk (TB)</t>
  </si>
  <si>
    <t>Obergrenze für das Teilbauwerk (TB)</t>
  </si>
  <si>
    <r>
      <t xml:space="preserve">unterer Basiswert für die Zuschläge des Teilbauwerks (TB) </t>
    </r>
    <r>
      <rPr>
        <sz val="11"/>
        <color theme="1"/>
        <rFont val="Arial"/>
        <family val="2"/>
      </rPr>
      <t xml:space="preserve">(Untergrenze) </t>
    </r>
  </si>
  <si>
    <t>Tunnelname</t>
  </si>
  <si>
    <r>
      <rPr>
        <b/>
        <sz val="11"/>
        <color theme="1"/>
        <rFont val="Arial"/>
        <family val="2"/>
      </rPr>
      <t xml:space="preserve">unterer Basiswert für die Zuschläge des Teilbauwerks (TB) </t>
    </r>
    <r>
      <rPr>
        <sz val="11"/>
        <color theme="1"/>
        <rFont val="Arial"/>
        <family val="2"/>
      </rPr>
      <t>(Untergrenze)</t>
    </r>
  </si>
  <si>
    <t>Hinweise zur Anwendung des Berechnungsblattes "offene Bauweise"</t>
  </si>
  <si>
    <t>Hinweise zur Anwendung des Berechnungsblattes "Spritzbetonbauweise"</t>
  </si>
  <si>
    <t xml:space="preserve">Hinweise zur Anwendung des Berechnungsblattes "Maschinenvortrieb" </t>
  </si>
  <si>
    <t>2,0-3,0 %</t>
  </si>
  <si>
    <t>8. Die objektbezogenen Zuschläge in Prozenten sind Anhaltswerte und erheben keinen Anspruch auf Vollständigkeit. Nicht enthaltene Einflussfaktoren sind im Einzelfall zu verhandeln.</t>
  </si>
  <si>
    <t xml:space="preserve">Sonderbereich monolithischer Kreuzungsblock   </t>
  </si>
  <si>
    <t>bergmännisch
 Spritzbeton</t>
  </si>
  <si>
    <t xml:space="preserve">bergmännisch
Spritzbeton </t>
  </si>
  <si>
    <t>in geböschter Baugrube /
mit (Standard-) Verbau</t>
  </si>
  <si>
    <t>Entkernen der Maschine und Innenschale aus Ortbeton bei
Einfahrt</t>
  </si>
  <si>
    <t>je Portalseite Sonderkonstruktionen für Maschinenvortrieb
wie Anfahrtdichtung oder Dichtblock</t>
  </si>
  <si>
    <r>
      <t>anrechenbare 
Kosten [K</t>
    </r>
    <r>
      <rPr>
        <vertAlign val="subscript"/>
        <sz val="11"/>
        <color theme="1"/>
        <rFont val="Arial"/>
        <family val="2"/>
      </rPr>
      <t>TB</t>
    </r>
    <r>
      <rPr>
        <sz val="11"/>
        <color theme="1"/>
        <rFont val="Arial"/>
        <family val="2"/>
      </rPr>
      <t>]:</t>
    </r>
  </si>
  <si>
    <t>Abminderungsfaktoren aufgrund objektspezifischer Zuschläge:</t>
  </si>
  <si>
    <r>
      <t>Grundvergütung TB aufgrund reduzierter anrechenbarer Kosten
[GV</t>
    </r>
    <r>
      <rPr>
        <vertAlign val="subscript"/>
        <sz val="11"/>
        <color theme="1"/>
        <rFont val="Arial"/>
        <family val="2"/>
      </rPr>
      <t>max</t>
    </r>
    <r>
      <rPr>
        <sz val="11"/>
        <color theme="1"/>
        <rFont val="Arial"/>
        <family val="2"/>
      </rPr>
      <t>TB]:</t>
    </r>
  </si>
  <si>
    <r>
      <t>Abminderungs-         faktor TB 
[f</t>
    </r>
    <r>
      <rPr>
        <vertAlign val="subscript"/>
        <sz val="11"/>
        <color theme="1"/>
        <rFont val="Arial"/>
        <family val="2"/>
      </rPr>
      <t>max</t>
    </r>
    <r>
      <rPr>
        <sz val="11"/>
        <color theme="1"/>
        <rFont val="Arial"/>
        <family val="2"/>
      </rPr>
      <t xml:space="preserve"> und f</t>
    </r>
    <r>
      <rPr>
        <vertAlign val="subscript"/>
        <sz val="11"/>
        <color theme="1"/>
        <rFont val="Arial"/>
        <family val="2"/>
      </rPr>
      <t>min</t>
    </r>
    <r>
      <rPr>
        <sz val="11"/>
        <color theme="1"/>
        <rFont val="Arial"/>
        <family val="2"/>
      </rPr>
      <t>]:</t>
    </r>
  </si>
  <si>
    <t>Diese abgeminderte Grundvergütung [GV BW] für die Bauweise wird der weiteren Berechnung zugrunde gelegt.</t>
  </si>
  <si>
    <r>
      <t xml:space="preserve">unterer Basiswert für Zuschläge des Teilbauwerk (TB) </t>
    </r>
    <r>
      <rPr>
        <sz val="11"/>
        <color theme="1"/>
        <rFont val="Arial"/>
        <family val="2"/>
      </rPr>
      <t>(Untergrenze)</t>
    </r>
  </si>
  <si>
    <r>
      <t>Abminderungs-         faktor TB
[f</t>
    </r>
    <r>
      <rPr>
        <vertAlign val="subscript"/>
        <sz val="11"/>
        <color theme="1"/>
        <rFont val="Arial"/>
        <family val="2"/>
      </rPr>
      <t xml:space="preserve">max </t>
    </r>
    <r>
      <rPr>
        <sz val="11"/>
        <color theme="1"/>
        <rFont val="Arial"/>
        <family val="2"/>
      </rPr>
      <t>und f</t>
    </r>
    <r>
      <rPr>
        <vertAlign val="subscript"/>
        <sz val="11"/>
        <color theme="1"/>
        <rFont val="Calibri"/>
        <family val="2"/>
        <scheme val="minor"/>
      </rPr>
      <t>min</t>
    </r>
    <r>
      <rPr>
        <sz val="11"/>
        <color theme="1"/>
        <rFont val="Arial"/>
        <family val="2"/>
      </rPr>
      <t>]:</t>
    </r>
  </si>
  <si>
    <r>
      <t>Grundvergütung TB aufgrund reduzierter anrechenbarer Kosten [GV</t>
    </r>
    <r>
      <rPr>
        <vertAlign val="subscript"/>
        <sz val="11"/>
        <color theme="1"/>
        <rFont val="Arial"/>
        <family val="2"/>
      </rPr>
      <t>max</t>
    </r>
    <r>
      <rPr>
        <sz val="11"/>
        <color theme="1"/>
        <rFont val="Arial"/>
        <family val="2"/>
      </rPr>
      <t>TB]:</t>
    </r>
  </si>
  <si>
    <r>
      <t>Summe aller Zuschläge (Dezimalwert) [f</t>
    </r>
    <r>
      <rPr>
        <b/>
        <vertAlign val="subscript"/>
        <sz val="11"/>
        <color theme="1"/>
        <rFont val="Arial"/>
        <family val="2"/>
      </rPr>
      <t>Zuschläge</t>
    </r>
    <r>
      <rPr>
        <b/>
        <sz val="11"/>
        <color theme="1"/>
        <rFont val="Arial"/>
        <family val="2"/>
      </rPr>
      <t>]:</t>
    </r>
  </si>
  <si>
    <t>Abminderungsfaktoren aufgrund  objektspezifischer Zuschläge:</t>
  </si>
  <si>
    <r>
      <t>Abminderungs-         faktor TB
[f</t>
    </r>
    <r>
      <rPr>
        <vertAlign val="subscript"/>
        <sz val="11"/>
        <color theme="1"/>
        <rFont val="Arial"/>
        <family val="2"/>
      </rPr>
      <t>max</t>
    </r>
    <r>
      <rPr>
        <sz val="11"/>
        <color theme="1"/>
        <rFont val="Arial"/>
        <family val="2"/>
      </rPr>
      <t xml:space="preserve"> und f</t>
    </r>
    <r>
      <rPr>
        <vertAlign val="subscript"/>
        <sz val="11"/>
        <color theme="1"/>
        <rFont val="Arial"/>
        <family val="2"/>
      </rPr>
      <t>min</t>
    </r>
    <r>
      <rPr>
        <sz val="11"/>
        <color theme="1"/>
        <rFont val="Arial"/>
        <family val="2"/>
      </rPr>
      <t>]:</t>
    </r>
  </si>
  <si>
    <t>Diese abgeminderte Grundvergütung [GV BW]  für die Bauweise wird der weiteren Berechnung zugrunde gelegt.</t>
  </si>
  <si>
    <t xml:space="preserve">Bereiche mit verkarstetem Gebirge je Berechnungsschnitt                                               </t>
  </si>
  <si>
    <t xml:space="preserve">8. Baubehelfe und Bauen im Bestand siehe Abschnitt 8.2, Punkt 10 und 11. Abschnitt 4.3, Punkt 2 ist sinngemäß anzuwenden. 
 </t>
  </si>
  <si>
    <r>
      <t>Länge TB [l</t>
    </r>
    <r>
      <rPr>
        <vertAlign val="subscript"/>
        <sz val="11"/>
        <color theme="1"/>
        <rFont val="Arial"/>
        <family val="2"/>
      </rPr>
      <t>TB</t>
    </r>
    <r>
      <rPr>
        <sz val="11"/>
        <color theme="1"/>
        <rFont val="Arial"/>
        <family val="2"/>
      </rPr>
      <t>]:</t>
    </r>
  </si>
  <si>
    <t>Der jeweils kleinere Betrag ist die Grundvergütung für              das Teilbauwerk [GV TB]. Die Grundvergütungen für die Teilbauwerke werden addiert.</t>
  </si>
  <si>
    <r>
      <t>Obergrenze für die Teilbauwerke [GV</t>
    </r>
    <r>
      <rPr>
        <b/>
        <vertAlign val="subscript"/>
        <sz val="11"/>
        <color theme="1"/>
        <rFont val="Arial"/>
        <family val="2"/>
      </rPr>
      <t>max</t>
    </r>
    <r>
      <rPr>
        <b/>
        <sz val="11"/>
        <color theme="1"/>
        <rFont val="Arial"/>
        <family val="2"/>
      </rPr>
      <t>TB]:</t>
    </r>
  </si>
  <si>
    <t>Der jeweils kleinere Betrag ist die Grundvergütung für das Teilbauwerk [GV TB]. Die Grundvergütungen für die Teilbauwerke werden addiert.</t>
  </si>
  <si>
    <r>
      <t>Es wird der Abgleich mit der Grundvergütung für die Bauweise mit anrechenbare Kosten ohne Abminderung [GV BW</t>
    </r>
    <r>
      <rPr>
        <b/>
        <vertAlign val="subscript"/>
        <sz val="11"/>
        <color theme="1"/>
        <rFont val="Arial"/>
        <family val="2"/>
      </rPr>
      <t>100%</t>
    </r>
    <r>
      <rPr>
        <b/>
        <sz val="11"/>
        <color theme="1"/>
        <rFont val="Arial"/>
        <family val="2"/>
      </rPr>
      <t>] durchgeführt.</t>
    </r>
  </si>
  <si>
    <r>
      <t>Es wird der Abgleich mit der Grundvergütung für die Bauweise mit anrechenbaren  Kosten ohne Abminderung [GV BW</t>
    </r>
    <r>
      <rPr>
        <b/>
        <vertAlign val="subscript"/>
        <sz val="11"/>
        <color theme="1"/>
        <rFont val="Arial"/>
        <family val="2"/>
      </rPr>
      <t>100%</t>
    </r>
    <r>
      <rPr>
        <b/>
        <sz val="11"/>
        <color theme="1"/>
        <rFont val="Arial"/>
        <family val="2"/>
      </rPr>
      <t>]durchgeführt.</t>
    </r>
  </si>
  <si>
    <t xml:space="preserve">Bereiche mit quell-/schwellfähigem Gebirge 
je Berechnungsschnitt                                    </t>
  </si>
  <si>
    <t>Einbauten/Nischen/Aussparrungen im Tunnel 
je Berechnungsschnitt</t>
  </si>
  <si>
    <t xml:space="preserve">je Maßnahme zur Vermeidung von Aufstau durch den Tunnel </t>
  </si>
  <si>
    <t>Grundwasser über Tunnelsohle je Berechnungsschnitt</t>
  </si>
  <si>
    <t>unterschiedliche Aussteifungs- und Verankerungslagen, Bauart-wechsel, Ecken und besondere räumliche Betrachtungen von Baubehelfen (wie Trägerbohlwand, Nagelwand, Spundwand, Bohrpfahlwand, Schlitzwand u.a.) je Berechnungsschnitt</t>
  </si>
  <si>
    <t>Begrenzung Abminderungs-         faktor TB bis 250 m</t>
  </si>
  <si>
    <t>Begrenzung  Abminderungs-         faktor TB bis 250 m</t>
  </si>
  <si>
    <t xml:space="preserve">jeweiliger Zuschlag
</t>
  </si>
  <si>
    <r>
      <t>Teillängen [l</t>
    </r>
    <r>
      <rPr>
        <vertAlign val="subscript"/>
        <sz val="11"/>
        <color theme="1"/>
        <rFont val="Arial"/>
        <family val="2"/>
      </rPr>
      <t>TB</t>
    </r>
    <r>
      <rPr>
        <sz val="11"/>
        <color theme="1"/>
        <rFont val="Arial"/>
        <family val="2"/>
      </rPr>
      <t>]:</t>
    </r>
  </si>
  <si>
    <t xml:space="preserve">jeweiliger Zuschlag     </t>
  </si>
  <si>
    <r>
      <t>anrechenbare Kosten der Bauweise [K</t>
    </r>
    <r>
      <rPr>
        <vertAlign val="subscript"/>
        <sz val="11"/>
        <color theme="1"/>
        <rFont val="Arial"/>
        <family val="2"/>
      </rPr>
      <t>BW</t>
    </r>
    <r>
      <rPr>
        <sz val="11"/>
        <color theme="1"/>
        <rFont val="Arial"/>
        <family val="2"/>
      </rPr>
      <t xml:space="preserve">]: </t>
    </r>
  </si>
  <si>
    <r>
      <t>anrechenbare Kosten der Bauweise [K</t>
    </r>
    <r>
      <rPr>
        <vertAlign val="subscript"/>
        <sz val="11"/>
        <color theme="1"/>
        <rFont val="Arial"/>
        <family val="2"/>
      </rPr>
      <t>BW</t>
    </r>
    <r>
      <rPr>
        <sz val="11"/>
        <color theme="1"/>
        <rFont val="Arial"/>
        <family val="2"/>
      </rPr>
      <t>]:</t>
    </r>
  </si>
  <si>
    <t>individuelle Kosten der Teilbauwerke (EUR)</t>
  </si>
  <si>
    <t>Einzellängen (m)</t>
  </si>
  <si>
    <t>individuelle Kosten für Teilbauwerke (EUR)</t>
  </si>
  <si>
    <t>individuelle Kosten für die Teilbauwerke (EUR)</t>
  </si>
  <si>
    <t>Legende:</t>
  </si>
  <si>
    <t xml:space="preserve">               </t>
  </si>
  <si>
    <t xml:space="preserve">Sonderbereich mit veränderlichen Querschnitten (Abzweige + Aufweitungen)           </t>
  </si>
  <si>
    <t>Deckelbauweise
(Baubehelf = Bauwerk)</t>
  </si>
  <si>
    <t>in geböschter Baugrube / mit (Standard-) Verbau</t>
  </si>
  <si>
    <t>Sonderbereich mit veränderlichen Querschnitten (Abzweige + Aufweitungen)</t>
  </si>
  <si>
    <t xml:space="preserve">Berechnung der Grundvergütung im Tunnelbau </t>
  </si>
  <si>
    <t>Ablauf der Berechnung</t>
  </si>
  <si>
    <t xml:space="preserve">Anpassungsfaktor [p]:  </t>
  </si>
  <si>
    <t xml:space="preserve">Gesamtbauwerk </t>
  </si>
  <si>
    <r>
      <t>Es wird der Abgleich mit der Grundvergütung für die Bauweise mit anrechenbaren Kosten ohne Abminderung [GV BW</t>
    </r>
    <r>
      <rPr>
        <b/>
        <vertAlign val="subscript"/>
        <sz val="11"/>
        <color theme="1"/>
        <rFont val="Arial"/>
        <family val="2"/>
      </rPr>
      <t>100%</t>
    </r>
    <r>
      <rPr>
        <b/>
        <sz val="11"/>
        <color theme="1"/>
        <rFont val="Arial"/>
        <family val="2"/>
      </rPr>
      <t>] durchgeführt.</t>
    </r>
  </si>
  <si>
    <t>Gesamtlänge der Bauweise:</t>
  </si>
  <si>
    <t>Gesamtlänge 
der Bauweise:</t>
  </si>
  <si>
    <t>in offener Bauweise erstellte Portalbereiche, 
Rettungs- und Nebenanlagen</t>
  </si>
  <si>
    <t>nicht abgeminderte 
Länge:</t>
  </si>
  <si>
    <t>nicht abgeminderte Länge 
von 1001 bis 4000 m:</t>
  </si>
  <si>
    <t>nicht abgeminderte Länge 
ab 4001 m:</t>
  </si>
  <si>
    <t>nicht abgeminderte Länge 
bis 1000 m:</t>
  </si>
  <si>
    <t xml:space="preserve">Gesamtbauwerk:
Bauweise:
Teilbauwerk:
</t>
  </si>
  <si>
    <r>
      <t>Gesamtlänge 
der Bauweise [l</t>
    </r>
    <r>
      <rPr>
        <vertAlign val="subscript"/>
        <sz val="11"/>
        <color theme="1"/>
        <rFont val="Arial"/>
        <family val="2"/>
      </rPr>
      <t>BW</t>
    </r>
    <r>
      <rPr>
        <sz val="11"/>
        <color theme="1"/>
        <rFont val="Arial"/>
        <family val="2"/>
      </rPr>
      <t>]:</t>
    </r>
  </si>
  <si>
    <r>
      <t>Gesamtlänge
der Bauweise [l</t>
    </r>
    <r>
      <rPr>
        <vertAlign val="subscript"/>
        <sz val="11"/>
        <color theme="1"/>
        <rFont val="Arial"/>
        <family val="2"/>
      </rPr>
      <t>BW</t>
    </r>
    <r>
      <rPr>
        <sz val="11"/>
        <color theme="1"/>
        <rFont val="Arial"/>
        <family val="2"/>
      </rPr>
      <t>]:</t>
    </r>
  </si>
  <si>
    <t>anrechenbare Kosten
der Bauweise:</t>
  </si>
  <si>
    <t xml:space="preserve">Der jeweils kleinere Betrag ist die Grundvergütung für das Teilbauwerk [GV TB]. Die Grundvergütungen für die Teilbauwerke werden addiert.                                                                     </t>
  </si>
  <si>
    <t>anrechenbare Kosten 
der Bauweise:</t>
  </si>
  <si>
    <r>
      <t>Grundvergütung                              für die Bauweise ohne Abminderung [GV BW</t>
    </r>
    <r>
      <rPr>
        <b/>
        <vertAlign val="subscript"/>
        <sz val="11"/>
        <color theme="1"/>
        <rFont val="Arial"/>
        <family val="2"/>
      </rPr>
      <t>100%</t>
    </r>
    <r>
      <rPr>
        <b/>
        <sz val="11"/>
        <color theme="1"/>
        <rFont val="Arial"/>
        <family val="2"/>
      </rPr>
      <t xml:space="preserve">]                                                                                                                    in EUR und %. </t>
    </r>
  </si>
  <si>
    <r>
      <t>Grundvergütung für die Bauweise ohne Abminderung 
[GV BW</t>
    </r>
    <r>
      <rPr>
        <b/>
        <vertAlign val="subscript"/>
        <sz val="11"/>
        <color theme="1"/>
        <rFont val="Arial"/>
        <family val="2"/>
      </rPr>
      <t>100%</t>
    </r>
    <r>
      <rPr>
        <b/>
        <sz val="11"/>
        <color theme="1"/>
        <rFont val="Arial"/>
        <family val="2"/>
      </rPr>
      <t xml:space="preserve">] 
in EUR und %. </t>
    </r>
  </si>
  <si>
    <r>
      <t>Grundvergütung für die Bauweise ohne Abminderung 
[GV BW</t>
    </r>
    <r>
      <rPr>
        <b/>
        <vertAlign val="subscript"/>
        <sz val="11"/>
        <color theme="1"/>
        <rFont val="Arial"/>
        <family val="2"/>
      </rPr>
      <t>100%</t>
    </r>
    <r>
      <rPr>
        <b/>
        <sz val="11"/>
        <color theme="1"/>
        <rFont val="Arial"/>
        <family val="2"/>
      </rPr>
      <t xml:space="preserve">]                                                                                                                   in EUR und %. </t>
    </r>
  </si>
  <si>
    <t xml:space="preserve">Gesamtlänge der Bauweise </t>
  </si>
  <si>
    <r>
      <t>l</t>
    </r>
    <r>
      <rPr>
        <vertAlign val="subscript"/>
        <sz val="11"/>
        <color theme="1"/>
        <rFont val="Arial"/>
        <family val="2"/>
      </rPr>
      <t>0</t>
    </r>
    <r>
      <rPr>
        <sz val="11"/>
        <color theme="1"/>
        <rFont val="Arial"/>
        <family val="2"/>
      </rPr>
      <t xml:space="preserve">  </t>
    </r>
  </si>
  <si>
    <r>
      <t>l</t>
    </r>
    <r>
      <rPr>
        <vertAlign val="subscript"/>
        <sz val="11"/>
        <color theme="1"/>
        <rFont val="Arial"/>
        <family val="2"/>
      </rPr>
      <t>TB</t>
    </r>
    <r>
      <rPr>
        <sz val="11"/>
        <color theme="1"/>
        <rFont val="Arial"/>
        <family val="2"/>
      </rPr>
      <t xml:space="preserve"> </t>
    </r>
  </si>
  <si>
    <r>
      <t>a</t>
    </r>
    <r>
      <rPr>
        <vertAlign val="subscript"/>
        <sz val="11"/>
        <color theme="1"/>
        <rFont val="Arial"/>
        <family val="2"/>
      </rPr>
      <t>TB</t>
    </r>
    <r>
      <rPr>
        <sz val="11"/>
        <color theme="1"/>
        <rFont val="Arial"/>
        <family val="2"/>
      </rPr>
      <t xml:space="preserve"> </t>
    </r>
  </si>
  <si>
    <r>
      <t>K</t>
    </r>
    <r>
      <rPr>
        <vertAlign val="subscript"/>
        <sz val="11"/>
        <color theme="1"/>
        <rFont val="Arial"/>
        <family val="2"/>
      </rPr>
      <t>TB</t>
    </r>
    <r>
      <rPr>
        <sz val="11"/>
        <color theme="1"/>
        <rFont val="Arial"/>
        <family val="2"/>
      </rPr>
      <t xml:space="preserve"> </t>
    </r>
  </si>
  <si>
    <r>
      <t>GV</t>
    </r>
    <r>
      <rPr>
        <vertAlign val="subscript"/>
        <sz val="11"/>
        <color theme="1"/>
        <rFont val="Arial"/>
        <family val="2"/>
      </rPr>
      <t>max</t>
    </r>
    <r>
      <rPr>
        <sz val="11"/>
        <color theme="1"/>
        <rFont val="Arial"/>
        <family val="2"/>
      </rPr>
      <t xml:space="preserve">TB </t>
    </r>
  </si>
  <si>
    <r>
      <t>GV</t>
    </r>
    <r>
      <rPr>
        <vertAlign val="subscript"/>
        <sz val="11"/>
        <color theme="1"/>
        <rFont val="Arial"/>
        <family val="2"/>
      </rPr>
      <t>min</t>
    </r>
    <r>
      <rPr>
        <sz val="11"/>
        <color theme="1"/>
        <rFont val="Arial"/>
        <family val="2"/>
      </rPr>
      <t xml:space="preserve">TB </t>
    </r>
  </si>
  <si>
    <t xml:space="preserve">GV TB </t>
  </si>
  <si>
    <r>
      <t>l</t>
    </r>
    <r>
      <rPr>
        <vertAlign val="subscript"/>
        <sz val="11"/>
        <color theme="1"/>
        <rFont val="Arial"/>
        <family val="2"/>
      </rPr>
      <t>BW</t>
    </r>
    <r>
      <rPr>
        <sz val="11"/>
        <color theme="1"/>
        <rFont val="Arial"/>
        <family val="2"/>
      </rPr>
      <t xml:space="preserve"> </t>
    </r>
  </si>
  <si>
    <r>
      <t>a</t>
    </r>
    <r>
      <rPr>
        <vertAlign val="subscript"/>
        <sz val="11"/>
        <color theme="1"/>
        <rFont val="Arial"/>
        <family val="2"/>
      </rPr>
      <t>BW</t>
    </r>
  </si>
  <si>
    <r>
      <t>GV BW</t>
    </r>
    <r>
      <rPr>
        <vertAlign val="subscript"/>
        <sz val="11"/>
        <color theme="1"/>
        <rFont val="Arial"/>
        <family val="2"/>
      </rPr>
      <t>100%</t>
    </r>
    <r>
      <rPr>
        <sz val="11"/>
        <color theme="1"/>
        <rFont val="Arial"/>
        <family val="2"/>
      </rPr>
      <t xml:space="preserve"> </t>
    </r>
  </si>
  <si>
    <t xml:space="preserve">GV BW </t>
  </si>
  <si>
    <t xml:space="preserve">p </t>
  </si>
  <si>
    <t xml:space="preserve">l  </t>
  </si>
  <si>
    <t xml:space="preserve">a </t>
  </si>
  <si>
    <t xml:space="preserve">K </t>
  </si>
  <si>
    <r>
      <t>GV</t>
    </r>
    <r>
      <rPr>
        <vertAlign val="subscript"/>
        <sz val="11"/>
        <color theme="1"/>
        <rFont val="Arial"/>
        <family val="2"/>
      </rPr>
      <t>100%</t>
    </r>
    <r>
      <rPr>
        <sz val="11"/>
        <color theme="1"/>
        <rFont val="Arial"/>
        <family val="2"/>
      </rPr>
      <t xml:space="preserve"> </t>
    </r>
  </si>
  <si>
    <r>
      <t>GV</t>
    </r>
    <r>
      <rPr>
        <vertAlign val="subscript"/>
        <sz val="11"/>
        <color theme="1"/>
        <rFont val="Arial"/>
        <family val="2"/>
      </rPr>
      <t>1</t>
    </r>
    <r>
      <rPr>
        <sz val="11"/>
        <color theme="1"/>
        <rFont val="Arial"/>
        <family val="2"/>
      </rPr>
      <t xml:space="preserve"> </t>
    </r>
  </si>
  <si>
    <t xml:space="preserve">GV </t>
  </si>
  <si>
    <r>
      <t>1. Es sind die Daten „Tunnelname“, „anrechenbare Kosten“ der Bauweise [K</t>
    </r>
    <r>
      <rPr>
        <vertAlign val="subscript"/>
        <sz val="14"/>
        <color theme="1"/>
        <rFont val="Arial"/>
        <family val="2"/>
      </rPr>
      <t>BW</t>
    </r>
    <r>
      <rPr>
        <sz val="14"/>
        <color theme="1"/>
        <rFont val="Arial"/>
        <family val="2"/>
      </rPr>
      <t>], „Einzellängen in Zuordnung der Bauwerksklassen“ und falls vorhanden die anrechenbaren Kosten für die Teilbauwerke [K</t>
    </r>
    <r>
      <rPr>
        <vertAlign val="subscript"/>
        <sz val="14"/>
        <color theme="1"/>
        <rFont val="Arial"/>
        <family val="2"/>
      </rPr>
      <t>TB</t>
    </r>
    <r>
      <rPr>
        <sz val="14"/>
        <color theme="1"/>
        <rFont val="Arial"/>
        <family val="2"/>
      </rPr>
      <t>]  im 1. Tabellenteil und die Daten „Zuschläge“ im 2. Tabellenteil in die rot hinterlegten, zur Bearbeitung freigegebenen Felder einzugeben. Die weitere Berechnung erfolgt in den gelb hinterlegten Feldern. Die Ergebnisse werden in den grün hinterlegten Feldern  angezeigt. Die abgeminderte Grundvergütung für die Bauweise [GV BW]wird automatisch berechnet und angezeigt. Bei einer Bauweise ist dies gleichzeitig das Ergebnis für das Gesamtbauwerk. Ggf. müssen noch Ergebnisse aus einer weiteren Berechnung (z.B. Tunnel in offener Bauweise oder maschineller Vortrieb) dazugerechnet werden. Diese Berechnung erfolgt automatisch in der Tabelle "Zusammenführung der Bauweisen".</t>
    </r>
  </si>
  <si>
    <r>
      <t>1. Es  sind die Daten „Tunnelname“, „anrechenbare Kosten“ der Bauweise [K</t>
    </r>
    <r>
      <rPr>
        <vertAlign val="subscript"/>
        <sz val="14"/>
        <color theme="1"/>
        <rFont val="Arial"/>
        <family val="2"/>
      </rPr>
      <t>BW</t>
    </r>
    <r>
      <rPr>
        <sz val="14"/>
        <color theme="1"/>
        <rFont val="Arial"/>
        <family val="2"/>
      </rPr>
      <t>], „Einzellängen in Zuordnung der Bauwerksklassen“ und falls vorhanden anrechenbare Kosten für Teilbauwerke im 1. Tabellenteil und die Daten „Zuschläge“ im 2. Tabellenteil in die  rot hinterlegten, zur Bearbeitung freigegebenen Felder einzugeben. Die weitere Berechnung erfolgt in den gelb hinterlegten Feldern. Die Ergebnisse werden in den grün hinterlegten Feldern  angezeigt. Die abgeminderte Grundvergütung für die Bauweise [GV BW] wird automatisch berechnet und angezeigt. Bei einer Bauweise ist dies gleichzeitig das Ergebnis für das Gesamtbauwerk. Ggf. müssen noch Ergebnisse aus einer weiteren Berechnung (z.B.  bergmännisch erstellter Tunnel und einer offene Bauweise in Bereichen mit zu geringer Überdeckung) dazugerechnet werden.</t>
    </r>
    <r>
      <rPr>
        <sz val="14"/>
        <color rgb="FFFF0000"/>
        <rFont val="Arial"/>
        <family val="2"/>
      </rPr>
      <t xml:space="preserve"> </t>
    </r>
    <r>
      <rPr>
        <sz val="14"/>
        <rFont val="Arial"/>
        <family val="2"/>
      </rPr>
      <t>Diese Berechnung erfolgt automatisch in der Tabelle "Zusammenführung der Bauweisen".</t>
    </r>
  </si>
  <si>
    <r>
      <t>1. Es  sind die Daten „Tunnelname“, „anrechenbare Kosten“ der Bauweise [K</t>
    </r>
    <r>
      <rPr>
        <vertAlign val="subscript"/>
        <sz val="14"/>
        <color theme="1"/>
        <rFont val="Arial"/>
        <family val="2"/>
      </rPr>
      <t>BW</t>
    </r>
    <r>
      <rPr>
        <sz val="14"/>
        <color theme="1"/>
        <rFont val="Arial"/>
        <family val="2"/>
      </rPr>
      <t>], „Einzellängen in Zuordnung der Bauwerksklassen“ und falls vorhanden die anrechenbaren Kosten für die Teilbauwerke [K</t>
    </r>
    <r>
      <rPr>
        <vertAlign val="subscript"/>
        <sz val="14"/>
        <color theme="1"/>
        <rFont val="Arial"/>
        <family val="2"/>
      </rPr>
      <t>TB</t>
    </r>
    <r>
      <rPr>
        <sz val="14"/>
        <color theme="1"/>
        <rFont val="Arial"/>
        <family val="2"/>
      </rPr>
      <t>] im 1. Tabellenteil und die Daten „Zuschläge“ im 2. Tabellenteil in die rot hinterlegten, zur Bearbeitung freigegebenen Felder einzugeben. Die weitere Berechnung erfolgt in den gelb hinterlegten Feldern. Die Ergebnisse werden in den grün hinterlegten Feldern  angezeigt. Die abgeminderte Grundvergütung für die Bauweise [GV BW] wird automatisch berechnet und angezeigt. Bei einer Bauweise ist dies gleichzeitig das Ergebnis für das Gesamtbauwerk. Ggf. müssen noch Ergebnisse aus einer weiteren Berechnung (z.B. Tunnel in offener Bauweise mit bergmännischer Unterfahrung eines Gebäudes oder Verkehrsweges) dazugerechnet werden. Diese Berechnung erfolgt automatisch in der Tabelle "Zusammenführung der Bauweisen".</t>
    </r>
  </si>
  <si>
    <r>
      <t>K</t>
    </r>
    <r>
      <rPr>
        <vertAlign val="subscript"/>
        <sz val="11"/>
        <color theme="1"/>
        <rFont val="Arial"/>
        <family val="2"/>
      </rPr>
      <t>BW</t>
    </r>
    <r>
      <rPr>
        <sz val="11"/>
        <color theme="1"/>
        <rFont val="Arial"/>
        <family val="2"/>
      </rPr>
      <t xml:space="preserve"> </t>
    </r>
  </si>
  <si>
    <t xml:space="preserve">Länge der einzelnen Teilbauwerke </t>
  </si>
  <si>
    <t xml:space="preserve">nicht abgeminderte Länge </t>
  </si>
  <si>
    <r>
      <t>f</t>
    </r>
    <r>
      <rPr>
        <vertAlign val="subscript"/>
        <sz val="11"/>
        <color theme="1"/>
        <rFont val="Arial"/>
        <family val="2"/>
      </rPr>
      <t>min</t>
    </r>
  </si>
  <si>
    <r>
      <t>f</t>
    </r>
    <r>
      <rPr>
        <vertAlign val="subscript"/>
        <sz val="11"/>
        <color theme="1"/>
        <rFont val="Arial"/>
        <family val="2"/>
      </rPr>
      <t>max</t>
    </r>
  </si>
  <si>
    <r>
      <t>f</t>
    </r>
    <r>
      <rPr>
        <vertAlign val="subscript"/>
        <sz val="11"/>
        <color theme="1"/>
        <rFont val="Arial"/>
        <family val="2"/>
      </rPr>
      <t>Zuschläge</t>
    </r>
  </si>
  <si>
    <t>Anpassungsfaktor (0,125)</t>
  </si>
  <si>
    <t>Abminderungsfaktor für den Basiswert (Untergrenze)</t>
  </si>
  <si>
    <t xml:space="preserve">Abminderungsfaktor für die Obergrenze </t>
  </si>
  <si>
    <r>
      <t>Summe aller Zuschläge für f</t>
    </r>
    <r>
      <rPr>
        <vertAlign val="subscript"/>
        <sz val="11"/>
        <color theme="1"/>
        <rFont val="Arial"/>
        <family val="2"/>
      </rPr>
      <t>min</t>
    </r>
  </si>
  <si>
    <r>
      <t>a</t>
    </r>
    <r>
      <rPr>
        <vertAlign val="subscript"/>
        <sz val="11"/>
        <color theme="1"/>
        <rFont val="Arial"/>
        <family val="2"/>
      </rPr>
      <t>BW</t>
    </r>
    <r>
      <rPr>
        <sz val="11"/>
        <color theme="1"/>
        <rFont val="Arial"/>
        <family val="2"/>
      </rPr>
      <t xml:space="preserve">  (-)</t>
    </r>
  </si>
  <si>
    <r>
      <t xml:space="preserve"> K</t>
    </r>
    <r>
      <rPr>
        <vertAlign val="subscript"/>
        <sz val="11"/>
        <color theme="1"/>
        <rFont val="Arial"/>
        <family val="2"/>
      </rPr>
      <t>BW</t>
    </r>
    <r>
      <rPr>
        <sz val="11"/>
        <color theme="1"/>
        <rFont val="Arial"/>
        <family val="2"/>
      </rPr>
      <t xml:space="preserve">  (EUR)</t>
    </r>
  </si>
  <si>
    <r>
      <rPr>
        <sz val="11"/>
        <color theme="1"/>
        <rFont val="Arial"/>
        <family val="2"/>
      </rPr>
      <t xml:space="preserve"> l</t>
    </r>
    <r>
      <rPr>
        <vertAlign val="subscript"/>
        <sz val="11"/>
        <color theme="1"/>
        <rFont val="Arial"/>
        <family val="2"/>
      </rPr>
      <t xml:space="preserve">BW  </t>
    </r>
    <r>
      <rPr>
        <sz val="11"/>
        <color theme="1"/>
        <rFont val="Arial"/>
        <family val="2"/>
      </rPr>
      <t>(m)</t>
    </r>
  </si>
  <si>
    <r>
      <t xml:space="preserve"> K</t>
    </r>
    <r>
      <rPr>
        <vertAlign val="subscript"/>
        <sz val="11"/>
        <color theme="1"/>
        <rFont val="Arial"/>
        <family val="2"/>
      </rPr>
      <t xml:space="preserve">TB  </t>
    </r>
    <r>
      <rPr>
        <sz val="11"/>
        <color theme="1"/>
        <rFont val="Arial"/>
        <family val="2"/>
      </rPr>
      <t>(EUR)</t>
    </r>
  </si>
  <si>
    <t>Abminderung Obergrenze   (-)</t>
  </si>
  <si>
    <t>Abminderung unterer Basiswert   (-)</t>
  </si>
  <si>
    <r>
      <t xml:space="preserve"> l</t>
    </r>
    <r>
      <rPr>
        <vertAlign val="subscript"/>
        <sz val="11"/>
        <color theme="1"/>
        <rFont val="Arial"/>
        <family val="2"/>
      </rPr>
      <t xml:space="preserve">0  </t>
    </r>
    <r>
      <rPr>
        <sz val="11"/>
        <color theme="1"/>
        <rFont val="Arial"/>
        <family val="2"/>
      </rPr>
      <t>(m)</t>
    </r>
  </si>
  <si>
    <t>p  (-)</t>
  </si>
  <si>
    <r>
      <t xml:space="preserve"> K</t>
    </r>
    <r>
      <rPr>
        <vertAlign val="subscript"/>
        <sz val="11"/>
        <color theme="1"/>
        <rFont val="Arial"/>
        <family val="2"/>
      </rPr>
      <t xml:space="preserve">BW  </t>
    </r>
    <r>
      <rPr>
        <sz val="11"/>
        <color theme="1"/>
        <rFont val="Arial"/>
        <family val="2"/>
      </rPr>
      <t>(EUR)</t>
    </r>
  </si>
  <si>
    <r>
      <t>a</t>
    </r>
    <r>
      <rPr>
        <vertAlign val="subscript"/>
        <sz val="11"/>
        <color theme="1"/>
        <rFont val="Arial"/>
        <family val="2"/>
      </rPr>
      <t xml:space="preserve">BW  </t>
    </r>
    <r>
      <rPr>
        <sz val="11"/>
        <color theme="1"/>
        <rFont val="Arial"/>
        <family val="2"/>
      </rPr>
      <t>(-)</t>
    </r>
  </si>
  <si>
    <t>Abminderung Obergrenze  (-)</t>
  </si>
  <si>
    <t>Abminderung unterer Basiswert  (-)</t>
  </si>
  <si>
    <r>
      <t>l</t>
    </r>
    <r>
      <rPr>
        <vertAlign val="subscript"/>
        <sz val="11"/>
        <color theme="1"/>
        <rFont val="Arial"/>
        <family val="2"/>
      </rPr>
      <t xml:space="preserve">0  </t>
    </r>
    <r>
      <rPr>
        <sz val="11"/>
        <color theme="1"/>
        <rFont val="Arial"/>
        <family val="2"/>
      </rPr>
      <t>(m)</t>
    </r>
  </si>
  <si>
    <r>
      <t>GV TB</t>
    </r>
    <r>
      <rPr>
        <vertAlign val="subscript"/>
        <sz val="11"/>
        <color theme="1"/>
        <rFont val="Arial"/>
        <family val="2"/>
      </rPr>
      <t>1</t>
    </r>
    <r>
      <rPr>
        <sz val="11"/>
        <color theme="1"/>
        <rFont val="Arial"/>
        <family val="2"/>
      </rPr>
      <t xml:space="preserve"> </t>
    </r>
  </si>
  <si>
    <t xml:space="preserve">anrechenbare Kosten der Bauweise </t>
  </si>
  <si>
    <t xml:space="preserve">anrechenbare Kosten für das Gesamtbauwerk </t>
  </si>
  <si>
    <t xml:space="preserve">anrechenbare Kosten der einzelnen Teilbauwerke </t>
  </si>
  <si>
    <r>
      <t>Grundvergütung für die einzelnen Teilbauwerke zum Abgleich mit der Obergrenze  [GV TB</t>
    </r>
    <r>
      <rPr>
        <b/>
        <vertAlign val="subscript"/>
        <sz val="11"/>
        <color theme="1"/>
        <rFont val="Arial"/>
        <family val="2"/>
      </rPr>
      <t>1</t>
    </r>
    <r>
      <rPr>
        <b/>
        <sz val="11"/>
        <color theme="1"/>
        <rFont val="Arial"/>
        <family val="2"/>
      </rPr>
      <t>]:</t>
    </r>
  </si>
  <si>
    <r>
      <t>Grundvergütung für die einzelnen Teilbauwerke zum Abgleich mit der 
Obergrenze [GV TB</t>
    </r>
    <r>
      <rPr>
        <b/>
        <vertAlign val="subscript"/>
        <sz val="11"/>
        <color theme="1"/>
        <rFont val="Arial"/>
        <family val="2"/>
      </rPr>
      <t>1</t>
    </r>
    <r>
      <rPr>
        <b/>
        <sz val="11"/>
        <color theme="1"/>
        <rFont val="Arial"/>
        <family val="2"/>
      </rPr>
      <t>]:</t>
    </r>
  </si>
  <si>
    <r>
      <t>Grundvergütung für die einzelnen Teilbauwerke zum Abgleich mit der Obergrenze [GV TB</t>
    </r>
    <r>
      <rPr>
        <b/>
        <vertAlign val="subscript"/>
        <sz val="11"/>
        <color theme="1"/>
        <rFont val="Arial"/>
        <family val="2"/>
      </rPr>
      <t>1</t>
    </r>
    <r>
      <rPr>
        <b/>
        <sz val="11"/>
        <color theme="1"/>
        <rFont val="Arial"/>
        <family val="2"/>
      </rPr>
      <t xml:space="preserve">]: </t>
    </r>
  </si>
  <si>
    <t xml:space="preserve">Erfolgt alternativ die Eingabe von individuellen Kosten für Teilbauwerke, 
werden diese automatisch den weiteren Berechnungen zugrunde gelegt. </t>
  </si>
  <si>
    <t xml:space="preserve">Erfolgt alternativ die Eingabe von individuellen Kosten für alle Teilbauwerke, 
werden diese automatisch den weiteren Berechnungen zugrunde gelegt. </t>
  </si>
  <si>
    <r>
      <t>a</t>
    </r>
    <r>
      <rPr>
        <vertAlign val="subscript"/>
        <sz val="11"/>
        <color theme="1"/>
        <rFont val="Arial"/>
        <family val="2"/>
      </rPr>
      <t>III...V</t>
    </r>
  </si>
  <si>
    <r>
      <t>a</t>
    </r>
    <r>
      <rPr>
        <vertAlign val="subscript"/>
        <sz val="11"/>
        <color theme="1"/>
        <rFont val="Arial"/>
        <family val="2"/>
      </rPr>
      <t>III</t>
    </r>
  </si>
  <si>
    <r>
      <t>a</t>
    </r>
    <r>
      <rPr>
        <vertAlign val="subscript"/>
        <sz val="11"/>
        <color theme="1"/>
        <rFont val="Arial"/>
        <family val="2"/>
      </rPr>
      <t>IV</t>
    </r>
  </si>
  <si>
    <r>
      <t>a</t>
    </r>
    <r>
      <rPr>
        <vertAlign val="subscript"/>
        <sz val="11"/>
        <color theme="1"/>
        <rFont val="Arial"/>
        <family val="2"/>
      </rPr>
      <t>V</t>
    </r>
  </si>
  <si>
    <t>Bauwerksklassenfaktor</t>
  </si>
  <si>
    <t>Bauwerksklassenfaktor 
der Bauweise:</t>
  </si>
  <si>
    <r>
      <rPr>
        <sz val="11"/>
        <color theme="1"/>
        <rFont val="Arial"/>
        <family val="2"/>
      </rPr>
      <t>a</t>
    </r>
    <r>
      <rPr>
        <vertAlign val="subscript"/>
        <sz val="11"/>
        <color theme="1"/>
        <rFont val="Arial"/>
        <family val="2"/>
      </rPr>
      <t>IV</t>
    </r>
  </si>
  <si>
    <t>Bauweisen</t>
  </si>
  <si>
    <t>anrechenbare Kosten 
des Gesamtbauwerkes [K]</t>
  </si>
  <si>
    <t>Bauwerksklassenfaktor 
des Gesamtbauwerkes [a]</t>
  </si>
  <si>
    <t>Bauwerksklassenfaktor
der Bauweise:</t>
  </si>
  <si>
    <t>Bauwerksklassenfaktor für das Gesamtbauwerk</t>
  </si>
  <si>
    <t>Bauwerksklassenfaktor der Bauweise</t>
  </si>
  <si>
    <t xml:space="preserve">Bauklassenfaktor der einzelnen Teilbauwerke </t>
  </si>
  <si>
    <t>Länge für das Gesamtbauwerk (Tunnellänge)</t>
  </si>
  <si>
    <t xml:space="preserve">Länge für das 
Gesamtbauwerk [l] </t>
  </si>
  <si>
    <t>unterer Basiswert für die Zuschläge des TB (Untergrenze)</t>
  </si>
  <si>
    <t xml:space="preserve">3. Für einen Tunnel mit einer Einstufung in unterschiedlichen Bauwerksklassen innerhalb einer oder mehrerer Bauweisen werden die Faktoren [a] für die Bauwerksklasse (BKl) (z.B. je zur Hälfte BKl 4 +  BKl 5, a = 1,38 bzw. 70 %  BKl 4 und 30 % BKl 5, a = 1,33) durch die Eingabe der Einzellängen je Bauwerksklasse berechnet. Mit den so ermittelten Bauwerksklassenfaktoren und dem Anpassungsfaktor und den anrechenbaren Kosten wird die Grundvergütung für die Bauweise berechnet. Die Obergrenzen und Untergrenzen der Grundvergütung für die Bauweise werden in gleicher Weise jedoch mit den abgeminderten anrechenbaren Kosten berechnet.  </t>
  </si>
  <si>
    <t xml:space="preserve">3. Für einen Tunnel mit einer Einstufung in unterschiedlichen Bauwerksklassen innerhalb einer oder mehrerer Bauweisen werden die Faktoren [a] für die Bauwerksklasse (BKl) (z.B. je zur Hälfte BKl 4 +  BKl 5, a = 1,38 bzw. 70 %  BKl 4 und 30 % BKl 5, a = 1,33) durch die Eingabe der Einzellängen je Bauwerksklasse berechnet. Mit den so ermittelten Bauwerksklassenfaktoren und dem Anpassungsfaktor und den anrechenbaren Kosten wird die Grundvergütung für die Bauweise berechnet.  Die Obergrenzen  und Untergrenzen der Grundvergütung für die Bauweise werden in gleicher Weise jedoch mit den abgeminderten anrechenbaren Kosten berechnet.  </t>
  </si>
  <si>
    <t xml:space="preserve">3. Für einen Tunnel mit einer Einstufung in unterschiedlichen Bauwerksklassen innerhalb einer oder mehrerer Bauweisen werden die Faktoren [a] für die Bauwerksklasse (BKl) (z.B. je zur Hälfte BKl 4 +  BKl 5,  a = 1,38 bzw. 70 %  BKl 4 und 30 % BKl 5, a = 1,33) durch die Eingabe der Einzellängen je Bauwerksklasse berechnet. Mit den so ermittelten Bauwerksklassenfaktoren und dem Anpassungsfaktor und den anrechenbaren Kosten wird die Grundvergütung des Gesamttunnels berechnet. Die Obergrenzen  und Untergrenzen der Grundvergütung der Bauweise werden in gleicher Weise jedoch mit den abgeminderten anrechenbaren Kosten berechnet.  </t>
  </si>
  <si>
    <t>Berechnung des Faktors für mehrere Bauwerksklassen</t>
  </si>
  <si>
    <t xml:space="preserve">Sonderbereich mit veränderlichen 
Querschnitten </t>
  </si>
  <si>
    <t xml:space="preserve">Sonderbereich 
monolithischer Kreuzungsblock        </t>
  </si>
  <si>
    <t xml:space="preserve"> in offener Bauweise erstellte Portalbereiche, Rettungs- und Nebenanlagen</t>
  </si>
  <si>
    <r>
      <t xml:space="preserve">Sonderbereich mit veränderlichen Querschnitten 
</t>
    </r>
    <r>
      <rPr>
        <sz val="11"/>
        <color theme="1"/>
        <rFont val="Arial"/>
        <family val="2"/>
      </rPr>
      <t xml:space="preserve">(Abzweige + Aufweitungen) </t>
    </r>
    <r>
      <rPr>
        <b/>
        <sz val="11"/>
        <color theme="1"/>
        <rFont val="Arial"/>
        <family val="2"/>
      </rPr>
      <t xml:space="preserve">       </t>
    </r>
  </si>
  <si>
    <t xml:space="preserve">Sonderbereich monolithischer Kreuzungsblock        </t>
  </si>
  <si>
    <t>in offener Bauweise erstellte Portalbereiche, Rettungs- und Nebenanlagen</t>
  </si>
  <si>
    <t>Deckelbauweise (Baubehelf = Bauwerk)</t>
  </si>
  <si>
    <t>Sonderbereich mit veränderlichen Querschnitten</t>
  </si>
  <si>
    <t>Sonderbereich  mit veränderlichen Querschnitten</t>
  </si>
  <si>
    <r>
      <t xml:space="preserve">Deckelbauweise
</t>
    </r>
    <r>
      <rPr>
        <sz val="11"/>
        <color theme="1"/>
        <rFont val="Arial"/>
        <family val="2"/>
      </rPr>
      <t xml:space="preserve">(Baubehelf = Bauwerk)     </t>
    </r>
    <r>
      <rPr>
        <b/>
        <sz val="11"/>
        <color theme="1"/>
        <rFont val="Arial"/>
        <family val="2"/>
      </rPr>
      <t xml:space="preserve">      </t>
    </r>
  </si>
  <si>
    <r>
      <t xml:space="preserve">Sonderbereich mit veränderlichen Querschnitten </t>
    </r>
    <r>
      <rPr>
        <sz val="11"/>
        <color theme="1"/>
        <rFont val="Arial"/>
        <family val="2"/>
      </rPr>
      <t xml:space="preserve">(Abzweige + Aufweitungen)   </t>
    </r>
    <r>
      <rPr>
        <b/>
        <sz val="11"/>
        <color theme="1"/>
        <rFont val="Arial"/>
        <family val="2"/>
      </rPr>
      <t xml:space="preserve">       </t>
    </r>
  </si>
  <si>
    <t>Deckelbauweise  (Baubehelf = Bauwerk)</t>
  </si>
  <si>
    <t>Deckelbauweise   (Baubehelf = Bauwerk)</t>
  </si>
  <si>
    <t xml:space="preserve"> in offener Bauweise erstellte Portalbereiche, Rettungs-  und Nebenanlagen</t>
  </si>
  <si>
    <r>
      <t>Verteilung l</t>
    </r>
    <r>
      <rPr>
        <b/>
        <vertAlign val="subscript"/>
        <sz val="11"/>
        <color theme="1"/>
        <rFont val="Arial"/>
        <family val="2"/>
      </rPr>
      <t>0</t>
    </r>
  </si>
  <si>
    <t>Grundvergütung für das Gesamtbauwerk
[GV] in EUR:</t>
  </si>
  <si>
    <r>
      <t>8. Ermittlung der Grundvergütung der jeweiligen Bauweise ohne Abminderung [GV BW</t>
    </r>
    <r>
      <rPr>
        <vertAlign val="subscript"/>
        <sz val="14"/>
        <color theme="1"/>
        <rFont val="Arial"/>
        <family val="2"/>
      </rPr>
      <t>100%</t>
    </r>
    <r>
      <rPr>
        <sz val="14"/>
        <color theme="1"/>
        <rFont val="Arial"/>
        <family val="2"/>
      </rPr>
      <t>].</t>
    </r>
  </si>
  <si>
    <r>
      <t>GV BW</t>
    </r>
    <r>
      <rPr>
        <vertAlign val="subscript"/>
        <sz val="11"/>
        <color theme="1"/>
        <rFont val="Arial"/>
        <family val="2"/>
      </rPr>
      <t>1</t>
    </r>
  </si>
  <si>
    <r>
      <t>12. Abgleich der Grundvergütung für das Gesamtbauwerk [GV</t>
    </r>
    <r>
      <rPr>
        <vertAlign val="subscript"/>
        <sz val="14"/>
        <color theme="1"/>
        <rFont val="Arial"/>
        <family val="2"/>
      </rPr>
      <t>1</t>
    </r>
    <r>
      <rPr>
        <sz val="14"/>
        <color theme="1"/>
        <rFont val="Arial"/>
        <family val="2"/>
      </rPr>
      <t>] mit der Grundvergütung für das Gesamtbauwerk ohne 
Abminderung [GV</t>
    </r>
    <r>
      <rPr>
        <vertAlign val="subscript"/>
        <sz val="14"/>
        <color theme="1"/>
        <rFont val="Arial"/>
        <family val="2"/>
      </rPr>
      <t>100%</t>
    </r>
    <r>
      <rPr>
        <sz val="14"/>
        <color theme="1"/>
        <rFont val="Arial"/>
        <family val="2"/>
      </rPr>
      <t>]. Der jeweils kleinere Wert ergibt die Grundvergütung für das Gesamtbauwerk [GV].</t>
    </r>
  </si>
  <si>
    <r>
      <t>11. Ermittlung der Grundvergütung für das Gesamtbauwerk ohne Abminderung [GV</t>
    </r>
    <r>
      <rPr>
        <vertAlign val="subscript"/>
        <sz val="14"/>
        <color theme="1"/>
        <rFont val="Arial"/>
        <family val="2"/>
      </rPr>
      <t>100%</t>
    </r>
    <r>
      <rPr>
        <sz val="14"/>
        <color theme="1"/>
        <rFont val="Arial"/>
        <family val="2"/>
      </rPr>
      <t>].</t>
    </r>
  </si>
  <si>
    <r>
      <t>10. Ermittlung der Grundvergütung für das Gesamtbauwerk [GV</t>
    </r>
    <r>
      <rPr>
        <vertAlign val="subscript"/>
        <sz val="14"/>
        <color theme="1"/>
        <rFont val="Arial"/>
        <family val="2"/>
      </rPr>
      <t>1</t>
    </r>
    <r>
      <rPr>
        <sz val="14"/>
        <color theme="1"/>
        <rFont val="Arial"/>
        <family val="2"/>
      </rPr>
      <t xml:space="preserve">] durch Summierung der in den einzelnen Berechnungsblättern
ermittelten Grundvergütungen der Bauweisen [GV BW]. </t>
    </r>
  </si>
  <si>
    <r>
      <t>Grundvergütung für das Gesamtbauwerk 
(nach Abgleich zwischen GV</t>
    </r>
    <r>
      <rPr>
        <vertAlign val="subscript"/>
        <sz val="11"/>
        <color theme="1"/>
        <rFont val="Arial"/>
        <family val="2"/>
      </rPr>
      <t>1</t>
    </r>
    <r>
      <rPr>
        <sz val="11"/>
        <color theme="1"/>
        <rFont val="Arial"/>
        <family val="2"/>
      </rPr>
      <t xml:space="preserve"> und GV</t>
    </r>
    <r>
      <rPr>
        <vertAlign val="subscript"/>
        <sz val="11"/>
        <color theme="1"/>
        <rFont val="Arial"/>
        <family val="2"/>
      </rPr>
      <t>100%</t>
    </r>
    <r>
      <rPr>
        <sz val="11"/>
        <color theme="1"/>
        <rFont val="Arial"/>
        <family val="2"/>
      </rPr>
      <t>)</t>
    </r>
  </si>
  <si>
    <r>
      <t>Grundvergütung der Bauweise 
(nach Abgleich zwischen GV BW</t>
    </r>
    <r>
      <rPr>
        <vertAlign val="subscript"/>
        <sz val="11"/>
        <color theme="1"/>
        <rFont val="Arial"/>
        <family val="2"/>
      </rPr>
      <t>1</t>
    </r>
    <r>
      <rPr>
        <sz val="11"/>
        <color theme="1"/>
        <rFont val="Arial"/>
        <family val="2"/>
      </rPr>
      <t xml:space="preserve"> und GV BW</t>
    </r>
    <r>
      <rPr>
        <vertAlign val="subscript"/>
        <sz val="11"/>
        <color theme="1"/>
        <rFont val="Arial"/>
        <family val="2"/>
      </rPr>
      <t>100%</t>
    </r>
    <r>
      <rPr>
        <sz val="11"/>
        <color theme="1"/>
        <rFont val="Arial"/>
        <family val="2"/>
      </rPr>
      <t>)</t>
    </r>
  </si>
  <si>
    <r>
      <t>Grundvergütung der Bauweise aus der Summe der Berechnung 
für die Teilbauwerke zum Abgleich mit GV BW</t>
    </r>
    <r>
      <rPr>
        <vertAlign val="subscript"/>
        <sz val="11"/>
        <color theme="1"/>
        <rFont val="Arial"/>
        <family val="2"/>
      </rPr>
      <t>100%</t>
    </r>
  </si>
  <si>
    <t xml:space="preserve">Basiswert (Untergrenze) der Grundvergütung für die einzelnen 
Teilbauwerke </t>
  </si>
  <si>
    <t xml:space="preserve">Gesamtheit einer oder mehrerer Bauweise(n) eines Tunnels 
Art des Vortriebes (offenen Bauweise, Spritzbetonbauweise und Maschinenvortrieb)
Bei einem Tunnel mit einer Bauweise ist die Bauweise gleich dem Gesamtbauwerk. 
Unterteilung der Bauweise 
</t>
  </si>
  <si>
    <r>
      <t>Grundvergütung für das Gesamtbauwerk aus der Summe 
der Berechnung für die Bauweisen zum Abgleich mit GV</t>
    </r>
    <r>
      <rPr>
        <vertAlign val="subscript"/>
        <sz val="11"/>
        <color theme="1"/>
        <rFont val="Arial"/>
        <family val="2"/>
      </rPr>
      <t>100%</t>
    </r>
  </si>
  <si>
    <r>
      <t>9. Abgleich der Grundvergütung der Bauweise [GV BW</t>
    </r>
    <r>
      <rPr>
        <vertAlign val="subscript"/>
        <sz val="14"/>
        <color theme="1"/>
        <rFont val="Arial"/>
        <family val="2"/>
      </rPr>
      <t>1</t>
    </r>
    <r>
      <rPr>
        <sz val="14"/>
        <color theme="1"/>
        <rFont val="Arial"/>
        <family val="2"/>
      </rPr>
      <t>] mit der Grundvergütung der jeweiligen Bauweise ohne 
Abminderung [GV BW</t>
    </r>
    <r>
      <rPr>
        <vertAlign val="subscript"/>
        <sz val="14"/>
        <color theme="1"/>
        <rFont val="Arial"/>
        <family val="2"/>
      </rPr>
      <t>100%</t>
    </r>
    <r>
      <rPr>
        <sz val="14"/>
        <color theme="1"/>
        <rFont val="Arial"/>
        <family val="2"/>
      </rPr>
      <t xml:space="preserve">]. Der jeweils kleinere Wert ergibt die für die weitere Berechnung anzusetzende Grundvergütung der Bauweise [GV BW]. </t>
    </r>
  </si>
  <si>
    <r>
      <t>Grundvergütung für die einzelnen Teilbauwerke 
zum Abgleich mit der Obergrenze GV</t>
    </r>
    <r>
      <rPr>
        <vertAlign val="subscript"/>
        <sz val="11"/>
        <color theme="1"/>
        <rFont val="Arial"/>
        <family val="2"/>
      </rPr>
      <t>max</t>
    </r>
    <r>
      <rPr>
        <sz val="11"/>
        <color theme="1"/>
        <rFont val="Arial"/>
        <family val="2"/>
      </rPr>
      <t>TB</t>
    </r>
  </si>
  <si>
    <r>
      <t>Grundvergütung der Bauweise ohne Abminderung zum Abgleich mit GV BW</t>
    </r>
    <r>
      <rPr>
        <vertAlign val="subscript"/>
        <sz val="11"/>
        <color theme="1"/>
        <rFont val="Arial"/>
        <family val="2"/>
      </rPr>
      <t>1</t>
    </r>
  </si>
  <si>
    <r>
      <t>Grundvergütung für das Gesamtbauwerk ohne Abminderung 
zum Abgleich mit GV</t>
    </r>
    <r>
      <rPr>
        <vertAlign val="subscript"/>
        <sz val="11"/>
        <color theme="1"/>
        <rFont val="Arial"/>
        <family val="2"/>
      </rPr>
      <t>1</t>
    </r>
  </si>
  <si>
    <r>
      <t>Obergrenze der Grundvergütung für die einzelnen Teilbauwerke 
zum Abgleich mit GV TB</t>
    </r>
    <r>
      <rPr>
        <vertAlign val="subscript"/>
        <sz val="11"/>
        <color theme="1"/>
        <rFont val="Arial"/>
        <family val="2"/>
      </rPr>
      <t>1</t>
    </r>
    <r>
      <rPr>
        <sz val="11"/>
        <color theme="1"/>
        <rFont val="Arial"/>
        <family val="2"/>
      </rPr>
      <t xml:space="preserve"> </t>
    </r>
  </si>
  <si>
    <t>7. Vergütungen für Absenktunnel  können mit dieser Tabelle nicht ermittelt werden. Diese sind durch Verhandlung festzulegen.</t>
  </si>
  <si>
    <r>
      <t>2. Die Länge für das Gesamtbauwerk (Tunnellänge) [l] ist die Länge zwischen den Portalen. Bei zwei oder mehreren Röhren ist die Tunnellänge der Mittelwert aller Röhren. Die anrechenbaren Kosten sind für den gesamten Tunnel zu ermitteln.</t>
    </r>
    <r>
      <rPr>
        <sz val="14"/>
        <color rgb="FFFF0000"/>
        <rFont val="Arial"/>
        <family val="2"/>
      </rPr>
      <t xml:space="preserve"> </t>
    </r>
    <r>
      <rPr>
        <sz val="14"/>
        <color theme="1"/>
        <rFont val="Arial"/>
        <family val="2"/>
      </rPr>
      <t xml:space="preserve">
</t>
    </r>
  </si>
  <si>
    <t xml:space="preserve">2. Die Länge für das Gesamtbauwerk (Tunnellänge) [l] ist die Länge  zwischen den Portalen. Bei zwei oder mehreren Röhren ist die Tunnellänge der Mittelwert aller Röhren. Die anrechenbaren Kosten sind für den gesamten Tunnel zu ermitteln.
</t>
  </si>
  <si>
    <t xml:space="preserve">2. Die Länge für das Gesamtbauwerk (Tunnellänge) [l] ist die Länge  zwischen den Portalen. Bei 2 oder mehreren Röhren ist die Tunnellänge der Mittelwert aller Röhren. Die anrechenbaren Kosten sind für den gesamten Tunnel zu ermitteln.
</t>
  </si>
  <si>
    <r>
      <t>4. Bei maschinell erstellten Tunneln werden Portale, Sonic-Boom-Bauwerke, Rettungs- und Nebenanlagen als Teilbauwerk zusammengefasst. Der Maschinenvortrieb ist das zweite Teilbauwerk. Beide Teilbauwerke werden bis zur Länge [l</t>
    </r>
    <r>
      <rPr>
        <vertAlign val="subscript"/>
        <sz val="14"/>
        <rFont val="Arial"/>
        <family val="2"/>
      </rPr>
      <t>0</t>
    </r>
    <r>
      <rPr>
        <sz val="14"/>
        <rFont val="Arial"/>
        <family val="2"/>
      </rPr>
      <t>] von 250 m nicht abgemindert. Darüber hinausgehende Längen der Teilbauwerke werden abgemindert. Die Bestätigung der Teilbauwerke erfolgt durch den Bauherren. Die anrechenbaren Kosten des gesamten Tunnels werden entsprechend dem Verhältnis der Einzellängen der Teilbauwerke aufgeteilt. Sind die anrechenbaren Kosten für die einzelnen Teilbauwerke bekannt, sollten diese verwendet werden. Für jedes Teilbauwerk ist eine Teilgrundvergütung [GV TB] durch eine separate Berechnung zu ermitteln. Die anrechenbaren Kosten für die Teilbauwerke werden in der Tabelle aus den anrechenbaren Kosten für die Bauweise und den Längen der Teilbauwerke entweder automatisch ermittelt oder als individuelle Eingaben übernommen. Im ersten Tabellenteil wird für die zu berechnenden Teilbauwerke der Abminderungsfaktor [f</t>
    </r>
    <r>
      <rPr>
        <vertAlign val="subscript"/>
        <sz val="14"/>
        <rFont val="Arial"/>
        <family val="2"/>
      </rPr>
      <t>min</t>
    </r>
    <r>
      <rPr>
        <sz val="14"/>
        <rFont val="Arial"/>
        <family val="2"/>
      </rPr>
      <t>] zur Abminderung der anrechenbaren Kosten als Basiswert [GV</t>
    </r>
    <r>
      <rPr>
        <vertAlign val="subscript"/>
        <sz val="14"/>
        <rFont val="Arial"/>
        <family val="2"/>
      </rPr>
      <t>min</t>
    </r>
    <r>
      <rPr>
        <sz val="14"/>
        <rFont val="Arial"/>
        <family val="2"/>
      </rPr>
      <t>TB] für die weitere Bearbeitung berechnet. Die Basiswerte werden objektbezogen durch  Anwendung der Zuschläge [f</t>
    </r>
    <r>
      <rPr>
        <vertAlign val="subscript"/>
        <sz val="14"/>
        <rFont val="Arial"/>
        <family val="2"/>
      </rPr>
      <t>Zuschläge</t>
    </r>
    <r>
      <rPr>
        <sz val="14"/>
        <rFont val="Arial"/>
        <family val="2"/>
      </rPr>
      <t>] im zweiten Tabellenteil erhöht. Die so ermittelten Teilgrundvergütungen dürfen die zugehörigen Obergrenzen der Grundvergütung der Teilbauwerke [GV</t>
    </r>
    <r>
      <rPr>
        <vertAlign val="subscript"/>
        <sz val="14"/>
        <rFont val="Arial"/>
        <family val="2"/>
      </rPr>
      <t>max</t>
    </r>
    <r>
      <rPr>
        <sz val="14"/>
        <rFont val="Arial"/>
        <family val="2"/>
      </rPr>
      <t>TB] aufgrund abgeminderter anrechenbarer Kosten nicht überschreiten. Die Grundvergütung für die Bauweise wird durch Summierung der Grundvergütungen der Teilbauwerke gebildet. Diese Summe ist durch die Vergütung für die Bauweise mit anrechenbaren Kosten ohne Abminderung begrenzt [GV TB</t>
    </r>
    <r>
      <rPr>
        <vertAlign val="subscript"/>
        <sz val="14"/>
        <rFont val="Arial"/>
        <family val="2"/>
      </rPr>
      <t>100%</t>
    </r>
    <r>
      <rPr>
        <sz val="14"/>
        <rFont val="Arial"/>
        <family val="2"/>
      </rPr>
      <t>].</t>
    </r>
  </si>
  <si>
    <t>Wird ein Teil des Tunnels aufgrund nicht ausreichender Überdeckung in offener Bauweise erstellt, so ist die Vergütung hierfür mit der  Berechnung für Tunnel in "offener Bauweise" durchzuführen.</t>
  </si>
  <si>
    <t xml:space="preserve">Portale, Sonic-Boom-Bauwerke, Rettungs- und Nebenanlagen durch ein separates Teilbauwerkberücksichtigt. Für den unteren Basiswert dieses Teilbauwerkes wird als Randbedingung eine Bauweise ohne Anschlussbauwerke bei guten und homogenen Baugrundverhältnissen ohne Grundwasser zugrunde gelegt. </t>
  </si>
  <si>
    <t xml:space="preserve">Für den unteren Basiswert wird ein bergmännisch erstellterTunnel mit gleichbleibenden Querschnitt in einer Bauweise ohne Anschlussbauwerke in guten und homogenen Baugrundverhältnissen ohne Grundwasser zugrunde gelegt.                                                            </t>
  </si>
  <si>
    <t xml:space="preserve">Für den unteren Basiswert wird ein bergmännisch erstellter Tunnel mit gleichbleibenden Querschnitt in einer Bauweise ohne Anschlussbauwerke in guten und homogenen Baugrundverhältnissen ohne Grundwasser zugrunde gelegt.                                                            </t>
  </si>
  <si>
    <t xml:space="preserve">Portale, Sonic-Boom-Bauwerke, Rettungs- und Nebenanlagen sind durch ein separates Teilbauwerk berücksichtigt. Für den unteren Basiswert dieses Teilbauwerkes wird als Randbedingung eine Bauweise ohne Anschlussbauwerke bei guten und homogenen Baugrundverhältnissen ohne Grundwasser zugrunde gelegt. </t>
  </si>
  <si>
    <r>
      <t xml:space="preserve">4. </t>
    </r>
    <r>
      <rPr>
        <sz val="14"/>
        <rFont val="Arial"/>
        <family val="2"/>
      </rPr>
      <t>Bei in offener Bauweise erstellten Tunneln sind die unterschiedlichen Ausführungsweisen den Teilbauwerken zuzuordnen. Es sind maximal vier Teilbauwerke (Bauen in einer geböschten Baugrube / mit Standart-(Verbau), Bauen mit ausgesteiftem oder verankertem Verbau, Deckelbauweise und veränderliche Querschnitte mit Abzweig und Aufweitung) vorgesehen. Mehrere gleiche Ausführungsweisen sind in einem Teilbauwerk zusammenzufassen. Bei der Zuordnung zu den Teilbauwerken ist der Endzustand maßgeblich. Die Bestätigung der Teilbauwerke erfolgt durch den Bauherren. Alle Teilbauwerke werden bis zur Länge [l</t>
    </r>
    <r>
      <rPr>
        <vertAlign val="subscript"/>
        <sz val="14"/>
        <rFont val="Arial"/>
        <family val="2"/>
      </rPr>
      <t>0</t>
    </r>
    <r>
      <rPr>
        <sz val="14"/>
        <rFont val="Arial"/>
        <family val="2"/>
      </rPr>
      <t>] von 250 m nicht abgemindert. Darüber hinausgehende Längen der Teilbauwerke werden abgemindert. Die anrechenbaren Kosten des gesamten Tunnels werden entsprechend dem Verhältnis der Einzellängen der Teilbauwerke aufgeteilt. Sind die anrechenbaren Kosten für die einzelnen Teilbauwerke bekannt, sollten diese verwendet werden. Für jedes Teilbauwerk ist eine Teilgrundvergütung [GV TB] durch eine separate Berechnung zu ermitteln. Die anrechenbaren Kosten für die Teilbauwerke werden in der Tabelle aus den anrechenbaren Kosten für eine Bauweise und den Längen der Teilbauwerke  entweder automatisch ermittelt oder als individuelle Eingaben übernommen. Im ersten Tabellenteil wird für die zu berechnenden Teilbauwerke der Abminderungsfaktor [f</t>
    </r>
    <r>
      <rPr>
        <vertAlign val="subscript"/>
        <sz val="14"/>
        <rFont val="Arial"/>
        <family val="2"/>
      </rPr>
      <t>min</t>
    </r>
    <r>
      <rPr>
        <sz val="14"/>
        <rFont val="Arial"/>
        <family val="2"/>
      </rPr>
      <t>] zur Abminderung der anrechenbaren Kosten als Basiswert [GV</t>
    </r>
    <r>
      <rPr>
        <vertAlign val="subscript"/>
        <sz val="14"/>
        <rFont val="Arial"/>
        <family val="2"/>
      </rPr>
      <t>min</t>
    </r>
    <r>
      <rPr>
        <sz val="14"/>
        <rFont val="Arial"/>
        <family val="2"/>
      </rPr>
      <t>TB] für die weitere Bearbeitung berechnet. Die Basiswerte werden objektbezogen durch  Anwendung der Zuschläge [f</t>
    </r>
    <r>
      <rPr>
        <vertAlign val="subscript"/>
        <sz val="14"/>
        <rFont val="Arial"/>
        <family val="2"/>
      </rPr>
      <t>Zuschläge</t>
    </r>
    <r>
      <rPr>
        <sz val="14"/>
        <rFont val="Arial"/>
        <family val="2"/>
      </rPr>
      <t>] im zweiten Tabellenteil erhöht. Die so ermittelten Teilgrundvergütungen dürfen die zugehörigen Obergrenzen der Grundvergütung der Teilbauwerke [GV</t>
    </r>
    <r>
      <rPr>
        <vertAlign val="subscript"/>
        <sz val="14"/>
        <rFont val="Arial"/>
        <family val="2"/>
      </rPr>
      <t>max</t>
    </r>
    <r>
      <rPr>
        <sz val="14"/>
        <rFont val="Arial"/>
        <family val="2"/>
      </rPr>
      <t>TB] aufgrund abgeminderter anrechenbarer Kosten nicht überschreiten. Die Grundvergütung für eine Bauweise wird durch Summierung der Grundvergütungen der Teilbauwerke gebildet. Diese Summe ist durch die Vergütung für eine Bauweise mit anrechenbaren Kosten ohne Abminderung begrenzt [GV BW</t>
    </r>
    <r>
      <rPr>
        <vertAlign val="subscript"/>
        <sz val="14"/>
        <rFont val="Arial"/>
        <family val="2"/>
      </rPr>
      <t>100%</t>
    </r>
    <r>
      <rPr>
        <sz val="14"/>
        <rFont val="Arial"/>
        <family val="2"/>
      </rPr>
      <t>].</t>
    </r>
  </si>
  <si>
    <r>
      <t>5. Bei Tunneln mit unterschiedlichen Bauweisen (z.B. offene Bauweise und Maschinenvortrieb oder offene Bauweise und Spritzbetonbauweise) werden die anrechenbaren Kosten des gesamten Tunnels entsprechend dem Verhältnis der Einzellängen der Bauweisen aufgeteilt, ggf. in Teilbauwerke unterteilt und die Vergütungen in separaten Tabellen ermittelt. Die Regelungen, wie unter 4. beschrieben, gelten weiterhin. Die Grundvergütung des Gesamtbauwerks wird durch Summierung der Grundvergütungen der Teilbauwerke aus allen Tabellen gebildet. Die Berechnung erfolgt automatisch in der Tabelle "Zusammenführung der Bauweisen". Diese Summe ist durch die Vergütung für das Gesamtbauwerks mit anrechenbaren Kosten ohne Abminderung begrenzt [GV</t>
    </r>
    <r>
      <rPr>
        <vertAlign val="subscript"/>
        <sz val="14"/>
        <color theme="1"/>
        <rFont val="Arial"/>
        <family val="2"/>
      </rPr>
      <t>100%</t>
    </r>
    <r>
      <rPr>
        <sz val="14"/>
        <color theme="1"/>
        <rFont val="Arial"/>
        <family val="2"/>
      </rPr>
      <t xml:space="preserve">].              </t>
    </r>
  </si>
  <si>
    <r>
      <t>5. Bei Tunneln mit unterschiedlichen Bauweisen (z.B. Spritzbetonbauweise und Maschinenvortrieb oder Spritzbetonbauweise und offene Bauweise) werden die anrechenbaren Kosten des gesamten Tunnels entsprechend dem Verhältnis der Einzellängen der Bauweisen aufgeteilt, ggf. in Teilbauwerke unterteilt und die Vergütungen in separaten Tabellen ermittelt. Die Regelungen, wie unter 4. beschrieben, gelten weiterhin. Die Grundvergütung des Gesamtbauwerks wird durch Summierung der Grundvergütungen der Teilbauwerke aus allen Tabellen gebildet. Die Berechnung erfolgt automatisch in der Tabelle "Zusammenführung der Bauweisen". Diese Summe ist durch die Vergütung für das Gesamtbauwerks mit anrechenbaren Kosten ohne Abminderung begrenzt [GV</t>
    </r>
    <r>
      <rPr>
        <vertAlign val="subscript"/>
        <sz val="14"/>
        <color theme="1"/>
        <rFont val="Arial"/>
        <family val="2"/>
      </rPr>
      <t>100%</t>
    </r>
    <r>
      <rPr>
        <sz val="14"/>
        <color theme="1"/>
        <rFont val="Arial"/>
        <family val="2"/>
      </rPr>
      <t xml:space="preserve">].  </t>
    </r>
    <r>
      <rPr>
        <sz val="14"/>
        <color rgb="FF00B050"/>
        <rFont val="Arial"/>
        <family val="2"/>
      </rPr>
      <t xml:space="preserve">          </t>
    </r>
    <r>
      <rPr>
        <sz val="14"/>
        <color theme="1"/>
        <rFont val="Arial"/>
        <family val="2"/>
      </rPr>
      <t xml:space="preserve">  </t>
    </r>
  </si>
  <si>
    <r>
      <t>5. Bei Tunneln mit unterschiedlichen Bauweisen (z.B. Maschinenvortrieb und offene Bauweise oder Maschinenvortrieb und Spritzbetonbauweise) werden die anrechenbaren Kosten des gesamten Tunnels entsprechend dem Verhältnis der Einzellängen der Bauweisen aufgeteilt, ggf. in Teilbauwerke unterteilt und die Vergütungen in separaten Tabellen ermittelt. Die Regelungen, wie unter 4. beschrieben, gelten weiterhin. Die Grundvergütung des Gesamtbauwerks wird durch Summierung der Grundvergütungen der Teilbauwerke aus allen Tabellen gebildet. Die Berechnung erfolgt automatisch in der Tabelle "Zusammenführung der Bauweisen". Diese Summe ist durch die Vergütung für das Gesamtbauwerks mit anrechenbaren Kosten ohne Abminderung begrenzt [GV</t>
    </r>
    <r>
      <rPr>
        <vertAlign val="subscript"/>
        <sz val="14"/>
        <color theme="1"/>
        <rFont val="Arial"/>
        <family val="2"/>
      </rPr>
      <t>100%</t>
    </r>
    <r>
      <rPr>
        <sz val="14"/>
        <color theme="1"/>
        <rFont val="Arial"/>
        <family val="2"/>
      </rPr>
      <t xml:space="preserve">].  </t>
    </r>
  </si>
  <si>
    <r>
      <t>Grundvergütung für die einzelnen Teilbauwerke
(nach Abgleich zwischen GV TB</t>
    </r>
    <r>
      <rPr>
        <vertAlign val="subscript"/>
        <sz val="11"/>
        <color theme="1"/>
        <rFont val="Arial"/>
        <family val="2"/>
      </rPr>
      <t>1</t>
    </r>
    <r>
      <rPr>
        <sz val="11"/>
        <color theme="1"/>
        <rFont val="Arial"/>
        <family val="2"/>
      </rPr>
      <t xml:space="preserve"> und GV</t>
    </r>
    <r>
      <rPr>
        <vertAlign val="subscript"/>
        <sz val="11"/>
        <color theme="1"/>
        <rFont val="Arial"/>
        <family val="2"/>
      </rPr>
      <t>max</t>
    </r>
    <r>
      <rPr>
        <sz val="11"/>
        <color theme="1"/>
        <rFont val="Arial"/>
        <family val="2"/>
      </rPr>
      <t>TB)</t>
    </r>
  </si>
  <si>
    <t>Bauwerksklassenfaktor der Bauwerksklassen III-V</t>
  </si>
  <si>
    <t>1. Ermittlung der nicht abgeminderten Längen und Verteilung auf die einzelnen Teilbauwerke.</t>
  </si>
  <si>
    <r>
      <t>3. Ermittlung des Basiswertes (Untergrenze) der Grundvergütung für die einzelnen Teilbauwerke [GV</t>
    </r>
    <r>
      <rPr>
        <vertAlign val="subscript"/>
        <sz val="14"/>
        <color theme="1"/>
        <rFont val="Arial"/>
        <family val="2"/>
      </rPr>
      <t>min</t>
    </r>
    <r>
      <rPr>
        <sz val="14"/>
        <color theme="1"/>
        <rFont val="Arial"/>
        <family val="2"/>
      </rPr>
      <t>TB]:</t>
    </r>
  </si>
  <si>
    <r>
      <t>4. Ermittlung der Obergrenze der Grundvergütung für einzelnen die Teilbauwerke [GV</t>
    </r>
    <r>
      <rPr>
        <vertAlign val="subscript"/>
        <sz val="14"/>
        <color theme="1"/>
        <rFont val="Arial"/>
        <family val="2"/>
      </rPr>
      <t>max</t>
    </r>
    <r>
      <rPr>
        <sz val="14"/>
        <color theme="1"/>
        <rFont val="Arial"/>
        <family val="2"/>
      </rPr>
      <t xml:space="preserve">TB]: </t>
    </r>
  </si>
  <si>
    <r>
      <t>5. Ermittlung der Grundvergütung für die einzelnen Teilbauwerke [GV TB</t>
    </r>
    <r>
      <rPr>
        <vertAlign val="subscript"/>
        <sz val="14"/>
        <color theme="1"/>
        <rFont val="Arial"/>
        <family val="2"/>
      </rPr>
      <t>1</t>
    </r>
    <r>
      <rPr>
        <sz val="14"/>
        <color theme="1"/>
        <rFont val="Arial"/>
        <family val="2"/>
      </rPr>
      <t xml:space="preserve">] zum Abgleich mit der Obergrenze: </t>
    </r>
  </si>
  <si>
    <r>
      <t>6. Abgleich der Grundvergütung für die einzelnen Teilbauwerke [GV TB</t>
    </r>
    <r>
      <rPr>
        <vertAlign val="subscript"/>
        <sz val="14"/>
        <color theme="1"/>
        <rFont val="Arial"/>
        <family val="2"/>
      </rPr>
      <t>1</t>
    </r>
    <r>
      <rPr>
        <sz val="14"/>
        <color theme="1"/>
        <rFont val="Arial"/>
        <family val="2"/>
      </rPr>
      <t>] mit der Obergrenze der Grundvergütung für die einzelnen Teilbauwerke [GV</t>
    </r>
    <r>
      <rPr>
        <vertAlign val="subscript"/>
        <sz val="14"/>
        <color theme="1"/>
        <rFont val="Arial"/>
        <family val="2"/>
      </rPr>
      <t>max</t>
    </r>
    <r>
      <rPr>
        <sz val="14"/>
        <color theme="1"/>
        <rFont val="Arial"/>
        <family val="2"/>
      </rPr>
      <t xml:space="preserve">TB]. Der jeweils kleinere Wert ergibt die für die weitere Berechnung anzusetzende Grundvergütung für die einzelnen Teilbauwerke [GV TB]. </t>
    </r>
  </si>
  <si>
    <r>
      <t>7. Ermittlung der jeweiligen Grundvergütung der Bauweise [GV BW</t>
    </r>
    <r>
      <rPr>
        <vertAlign val="subscript"/>
        <sz val="14"/>
        <color theme="1"/>
        <rFont val="Arial"/>
        <family val="2"/>
      </rPr>
      <t>1</t>
    </r>
    <r>
      <rPr>
        <sz val="14"/>
        <color theme="1"/>
        <rFont val="Arial"/>
        <family val="2"/>
      </rPr>
      <t>] durch Summierung der 
Grundvergütungen für die einzelnen Teilbauwerke [GV TB].</t>
    </r>
  </si>
  <si>
    <t xml:space="preserve">2. Ermittlung der Abminderungsfaktoren für die einzelnen Teilbauwerke: </t>
  </si>
  <si>
    <t>Gesamtbauwerk:</t>
  </si>
  <si>
    <r>
      <t>anrechenbare Kosten 
der Bauweise [K</t>
    </r>
    <r>
      <rPr>
        <vertAlign val="subscript"/>
        <sz val="11"/>
        <color theme="1"/>
        <rFont val="Arial"/>
        <family val="2"/>
      </rPr>
      <t>BW</t>
    </r>
    <r>
      <rPr>
        <sz val="11"/>
        <color theme="1"/>
        <rFont val="Arial"/>
        <family val="2"/>
      </rPr>
      <t>]</t>
    </r>
  </si>
  <si>
    <r>
      <t>Bauwerksklassenfaktor 
der Bauweise [a</t>
    </r>
    <r>
      <rPr>
        <vertAlign val="subscript"/>
        <sz val="11"/>
        <color theme="1"/>
        <rFont val="Arial"/>
        <family val="2"/>
      </rPr>
      <t>BW</t>
    </r>
    <r>
      <rPr>
        <sz val="11"/>
        <color theme="1"/>
        <rFont val="Arial"/>
        <family val="2"/>
      </rPr>
      <t>]</t>
    </r>
  </si>
  <si>
    <r>
      <t>Gesamtlänge 
der Bauweise [l</t>
    </r>
    <r>
      <rPr>
        <vertAlign val="subscript"/>
        <sz val="11"/>
        <color theme="1"/>
        <rFont val="Arial"/>
        <family val="2"/>
      </rPr>
      <t>BW</t>
    </r>
    <r>
      <rPr>
        <sz val="11"/>
        <color theme="1"/>
        <rFont val="Arial"/>
        <family val="2"/>
      </rPr>
      <t xml:space="preserve">] </t>
    </r>
  </si>
  <si>
    <r>
      <t>Summe der 
Einzelberechnungen [GV</t>
    </r>
    <r>
      <rPr>
        <vertAlign val="subscript"/>
        <sz val="11"/>
        <color theme="1"/>
        <rFont val="Arial"/>
        <family val="2"/>
      </rPr>
      <t>1</t>
    </r>
    <r>
      <rPr>
        <sz val="11"/>
        <color theme="1"/>
        <rFont val="Arial"/>
        <family val="2"/>
      </rPr>
      <t>]:</t>
    </r>
  </si>
  <si>
    <r>
      <t>Grundvergütung für das Gesamtbauwerk ohne Abminderung [GV</t>
    </r>
    <r>
      <rPr>
        <vertAlign val="subscript"/>
        <sz val="11"/>
        <color theme="1"/>
        <rFont val="Arial"/>
        <family val="2"/>
      </rPr>
      <t>100%</t>
    </r>
    <r>
      <rPr>
        <sz val="11"/>
        <color theme="1"/>
        <rFont val="Arial"/>
        <family val="2"/>
      </rPr>
      <t>]</t>
    </r>
  </si>
  <si>
    <t>Grundvergütung 
der Bauweise 
[GV BW]</t>
  </si>
  <si>
    <t xml:space="preserve">9. Baubehelfe und Bauen im Bestand siehe Abschnitt 8.2, Punkt 10 und 11. Abschnitt 4.3, Punkt 2 ist sinngemäß anzuwenden. 
 </t>
  </si>
  <si>
    <r>
      <t>4. Bei bergmännisch in Spritzbetonbauweise erstellten Tunneln sind die unterschiedlichen Ausführungsweisen verschiedenen Teilbauwerken zuzuordnen. Es sind maximal vier Teilbauwerke (Portale, Sonic-Boom-Bauwerke, Rettungs- und Nebenanlagen, Regelquerschnitt, Aufweitungs- und Abzweigungsbereiche und Kreuzungsblöcke) vorgesehen. Mehrere gleiche Ausführungsweisen sind in einem Teilbauwerk zusammenzufassen. Die Bestätigung der Teilbauwerke erfolgt durch den Bauherren. Teilbauwerke können bis zur Länge [l</t>
    </r>
    <r>
      <rPr>
        <vertAlign val="subscript"/>
        <sz val="14"/>
        <rFont val="Arial"/>
        <family val="2"/>
      </rPr>
      <t>0</t>
    </r>
    <r>
      <rPr>
        <sz val="14"/>
        <rFont val="Arial"/>
        <family val="2"/>
      </rPr>
      <t xml:space="preserve">] von 250 m nicht abgemindert werden. Es erfolgt eine längenabhängige Ermittlung der nicht abzumindernden Tunnellänge für die gesamte Bauweise. Die Teilbauwerke werden in folgender Reihenfolge bei der </t>
    </r>
    <r>
      <rPr>
        <b/>
        <sz val="14"/>
        <rFont val="Arial"/>
        <family val="2"/>
      </rPr>
      <t>"</t>
    </r>
    <r>
      <rPr>
        <sz val="14"/>
        <rFont val="Arial"/>
        <family val="2"/>
      </rPr>
      <t>Verteilung l</t>
    </r>
    <r>
      <rPr>
        <vertAlign val="subscript"/>
        <sz val="14"/>
        <rFont val="Arial"/>
        <family val="2"/>
      </rPr>
      <t>0</t>
    </r>
    <r>
      <rPr>
        <sz val="14"/>
        <rFont val="Arial"/>
        <family val="2"/>
      </rPr>
      <t>" berücksichtigt. Zuerst das Teilbauwerk Portale, dann das Teilbauwerk Aufweitung, dann das Teilbauwerk Kreuzungsblock. Die verbleibende Länge wird bei dem  Regelquerschnitt berücksichtigt. Darüber hinausgehende Längen der Teilbauwerke werden abgemindert. Die anrechenbaren Kosten des gesamten Tunnels werden entsprechend dem Verhältnis der Einzellängen der Teilbauwerke aufgeteilt. Sind die anrechenbaren Kosten für die einzelnen Teilbauwerke bekannt, sollten diese verwendet werden. Für jedes Teilbauwerk ist eine Teilgrundvergütung [GV TB] durch eine separate Berechnung zu ermitteln. Die anrechenbaren Kosten für die Teilbauwerke werden in der Tabelle aus den anrechenbaren Kosten des Gesamtbauwerks und den Längen der Teilbauwerke  entweder automatisch ermittelt oder als individuelle Eingaben übernommen. Im ersten Tabellenteil wird für die zu berechnenden Teilbauwerke der Abminderungsfaktor [f</t>
    </r>
    <r>
      <rPr>
        <vertAlign val="subscript"/>
        <sz val="14"/>
        <rFont val="Arial"/>
        <family val="2"/>
      </rPr>
      <t>min</t>
    </r>
    <r>
      <rPr>
        <sz val="14"/>
        <rFont val="Arial"/>
        <family val="2"/>
      </rPr>
      <t>]  zur Abminderung der anrechenbaren Kosten als Basiswert [GV</t>
    </r>
    <r>
      <rPr>
        <vertAlign val="subscript"/>
        <sz val="14"/>
        <rFont val="Arial"/>
        <family val="2"/>
      </rPr>
      <t>min</t>
    </r>
    <r>
      <rPr>
        <sz val="14"/>
        <rFont val="Arial"/>
        <family val="2"/>
      </rPr>
      <t>TB] für die weitere Bearbeitung berechnet. Die Basiswerte werden objektbezogen durch  Anwendung der Zuschläge [f</t>
    </r>
    <r>
      <rPr>
        <vertAlign val="subscript"/>
        <sz val="14"/>
        <rFont val="Arial"/>
        <family val="2"/>
      </rPr>
      <t>Zuschläge</t>
    </r>
    <r>
      <rPr>
        <sz val="14"/>
        <rFont val="Arial"/>
        <family val="2"/>
      </rPr>
      <t>] im zweiten Tabellenteil erhöht. Die so ermittelten Teilgrundvergütungen dürfen die zugehörigen Obergrenzen der Grundvergütung der Teilbauwerke [GV</t>
    </r>
    <r>
      <rPr>
        <vertAlign val="subscript"/>
        <sz val="14"/>
        <rFont val="Arial"/>
        <family val="2"/>
      </rPr>
      <t>max</t>
    </r>
    <r>
      <rPr>
        <sz val="14"/>
        <rFont val="Arial"/>
        <family val="2"/>
      </rPr>
      <t>TB]aufgrund abgeminderter anrechenbarer Kosten nicht überschreiten. Die Grundvergütung Bauweise wird durch Summierung der Grundvergütungen der Teilbauwerke gebildet. Diese Summe ist durch die Vergütung für die Bauweise mit anrechenbaren Kosten ohne Abminderung begrenzt [GV BW</t>
    </r>
    <r>
      <rPr>
        <vertAlign val="subscript"/>
        <sz val="14"/>
        <rFont val="Arial"/>
        <family val="2"/>
      </rPr>
      <t>100%</t>
    </r>
    <r>
      <rPr>
        <sz val="14"/>
        <rFont val="Arial"/>
        <family val="2"/>
      </rPr>
      <t>].</t>
    </r>
  </si>
  <si>
    <t>Stand: 04-19</t>
  </si>
  <si>
    <t>60206/4</t>
  </si>
  <si>
    <t>Anlage 4</t>
  </si>
  <si>
    <t>Seite 1</t>
  </si>
  <si>
    <t>Seite 2</t>
  </si>
  <si>
    <t>Seite 3</t>
  </si>
  <si>
    <t>Seite 4</t>
  </si>
  <si>
    <t>Seite 5</t>
  </si>
  <si>
    <t>Seite 6</t>
  </si>
  <si>
    <t>Seite 7</t>
  </si>
  <si>
    <t>Seite 8</t>
  </si>
  <si>
    <t>Seite 9</t>
  </si>
  <si>
    <t>Seite 10</t>
  </si>
  <si>
    <t>Seite 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</si>
</sst>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48" x14ac:knownFonts="1">
    <font>
      <sz val="11"/>
      <color theme="1"/>
      <name val="Calibri"/>
      <family val="2"/>
      <scheme val="minor"/>
    </font>
    <font>
      <sz val="11"/>
      <color theme="1"/>
      <name val="Arial"/>
      <family val="2"/>
    </font>
    <font>
      <b/>
      <sz val="11"/>
      <color theme="1"/>
      <name val="Arial"/>
      <family val="2"/>
    </font>
    <font>
      <vertAlign val="subscript"/>
      <sz val="11"/>
      <color theme="1"/>
      <name val="Arial"/>
      <family val="2"/>
    </font>
    <font>
      <b/>
      <sz val="14"/>
      <color theme="2" tint="-0.749992370372631"/>
      <name val="Arial"/>
      <family val="2"/>
    </font>
    <font>
      <b/>
      <sz val="12"/>
      <color theme="2" tint="-0.749992370372631"/>
      <name val="Arial"/>
      <family val="2"/>
    </font>
    <font>
      <b/>
      <sz val="14"/>
      <color theme="2" tint="-0.749992370372631"/>
      <name val="Calibri"/>
      <family val="2"/>
      <scheme val="minor"/>
    </font>
    <font>
      <b/>
      <sz val="12"/>
      <color theme="1"/>
      <name val="Arial"/>
      <family val="2"/>
    </font>
    <font>
      <b/>
      <sz val="14"/>
      <color theme="1"/>
      <name val="Arial"/>
      <family val="2"/>
    </font>
    <font>
      <sz val="11"/>
      <name val="Arial"/>
      <family val="2"/>
    </font>
    <font>
      <b/>
      <u/>
      <sz val="14"/>
      <color theme="1"/>
      <name val="Arial"/>
      <family val="2"/>
    </font>
    <font>
      <sz val="14"/>
      <color theme="1"/>
      <name val="Arial"/>
      <family val="2"/>
    </font>
    <font>
      <b/>
      <sz val="16"/>
      <color theme="1"/>
      <name val="Arial"/>
      <family val="2"/>
    </font>
    <font>
      <b/>
      <sz val="12"/>
      <name val="Arial"/>
      <family val="2"/>
    </font>
    <font>
      <vertAlign val="subscript"/>
      <sz val="11"/>
      <color theme="1"/>
      <name val="Cambria"/>
      <family val="1"/>
    </font>
    <font>
      <b/>
      <sz val="18"/>
      <color theme="1"/>
      <name val="Calibri"/>
      <family val="2"/>
      <scheme val="minor"/>
    </font>
    <font>
      <sz val="14"/>
      <name val="Arial"/>
      <family val="2"/>
    </font>
    <font>
      <sz val="14"/>
      <color rgb="FFFF0000"/>
      <name val="Arial"/>
      <family val="2"/>
    </font>
    <font>
      <sz val="8"/>
      <color indexed="81"/>
      <name val="Tahoma"/>
      <family val="2"/>
    </font>
    <font>
      <b/>
      <sz val="8"/>
      <color indexed="81"/>
      <name val="Tahoma"/>
      <family val="2"/>
    </font>
    <font>
      <sz val="11"/>
      <name val="Calibri"/>
      <family val="2"/>
      <scheme val="minor"/>
    </font>
    <font>
      <b/>
      <sz val="11"/>
      <name val="Arial"/>
      <family val="2"/>
    </font>
    <font>
      <b/>
      <sz val="11"/>
      <color theme="0"/>
      <name val="Arial"/>
      <family val="2"/>
    </font>
    <font>
      <sz val="11"/>
      <color theme="0"/>
      <name val="Arial"/>
      <family val="2"/>
    </font>
    <font>
      <b/>
      <sz val="14"/>
      <color rgb="FFC4D79B"/>
      <name val="Arial"/>
      <family val="2"/>
    </font>
    <font>
      <b/>
      <sz val="14"/>
      <color theme="1"/>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4"/>
      <color theme="6" tint="0.39997558519241921"/>
      <name val="Arial"/>
      <family val="2"/>
    </font>
    <font>
      <sz val="11"/>
      <color rgb="FFFF0000"/>
      <name val="Arial"/>
      <family val="2"/>
    </font>
    <font>
      <b/>
      <sz val="24"/>
      <color theme="1"/>
      <name val="Calibri"/>
      <family val="2"/>
      <scheme val="minor"/>
    </font>
    <font>
      <sz val="14"/>
      <color rgb="FF00B050"/>
      <name val="Arial"/>
      <family val="2"/>
    </font>
    <font>
      <sz val="11"/>
      <color theme="1"/>
      <name val="Calibri"/>
      <family val="2"/>
    </font>
    <font>
      <sz val="11"/>
      <color rgb="FF000000"/>
      <name val="Arial"/>
      <family val="2"/>
    </font>
    <font>
      <b/>
      <sz val="22"/>
      <color theme="1"/>
      <name val="Calibri"/>
      <family val="2"/>
      <scheme val="minor"/>
    </font>
    <font>
      <u/>
      <sz val="14"/>
      <color theme="1"/>
      <name val="Arial"/>
      <family val="2"/>
    </font>
    <font>
      <b/>
      <vertAlign val="subscript"/>
      <sz val="11"/>
      <color theme="1"/>
      <name val="Arial"/>
      <family val="2"/>
    </font>
    <font>
      <vertAlign val="subscript"/>
      <sz val="11"/>
      <color theme="1"/>
      <name val="Calibri"/>
      <family val="2"/>
      <scheme val="minor"/>
    </font>
    <font>
      <vertAlign val="subscript"/>
      <sz val="14"/>
      <color theme="1"/>
      <name val="Arial"/>
      <family val="2"/>
    </font>
    <font>
      <vertAlign val="subscript"/>
      <sz val="14"/>
      <name val="Arial"/>
      <family val="2"/>
    </font>
    <font>
      <b/>
      <u/>
      <sz val="16"/>
      <color theme="1"/>
      <name val="Arial"/>
      <family val="2"/>
    </font>
    <font>
      <u/>
      <sz val="16"/>
      <color theme="1"/>
      <name val="Arial"/>
      <family val="2"/>
    </font>
    <font>
      <b/>
      <sz val="14"/>
      <name val="Arial"/>
      <family val="2"/>
    </font>
    <font>
      <sz val="22"/>
      <color theme="1"/>
      <name val="Arial"/>
      <family val="2"/>
    </font>
    <font>
      <b/>
      <sz val="16"/>
      <name val="Arial"/>
      <family val="2"/>
    </font>
    <font>
      <sz val="16"/>
      <color theme="1"/>
      <name val="Calibri"/>
      <family val="2"/>
      <scheme val="minor"/>
    </font>
    <font>
      <sz val="16"/>
      <color theme="1"/>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FFFF99"/>
        <bgColor rgb="FFFFFF99"/>
      </patternFill>
    </fill>
    <fill>
      <patternFill patternType="solid">
        <fgColor theme="0"/>
        <bgColor indexed="64"/>
      </patternFill>
    </fill>
    <fill>
      <patternFill patternType="solid">
        <fgColor theme="5" tint="0.59996337778862885"/>
        <bgColor indexed="64"/>
      </patternFill>
    </fill>
    <fill>
      <patternFill patternType="solid">
        <fgColor rgb="FFE6B8B7"/>
        <bgColor rgb="FF000000"/>
      </patternFill>
    </fill>
    <fill>
      <patternFill patternType="solid">
        <fgColor rgb="FFC4D79B"/>
        <bgColor indexed="64"/>
      </patternFill>
    </fill>
  </fills>
  <borders count="7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s>
  <cellStyleXfs count="1">
    <xf numFmtId="0" fontId="0" fillId="0" borderId="0"/>
  </cellStyleXfs>
  <cellXfs count="850">
    <xf numFmtId="0" fontId="0" fillId="0" borderId="0" xfId="0"/>
    <xf numFmtId="0" fontId="0" fillId="0" borderId="0" xfId="0" applyAlignment="1">
      <alignment horizontal="left"/>
    </xf>
    <xf numFmtId="0" fontId="0" fillId="0" borderId="0" xfId="0"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0" fillId="0" borderId="42" xfId="0" applyBorder="1"/>
    <xf numFmtId="0" fontId="1" fillId="2" borderId="6" xfId="0" applyFont="1" applyFill="1" applyBorder="1" applyAlignment="1">
      <alignment horizontal="left" vertical="center"/>
    </xf>
    <xf numFmtId="0" fontId="1" fillId="2" borderId="1" xfId="0" applyFont="1" applyFill="1" applyBorder="1" applyAlignment="1">
      <alignment horizontal="center" vertical="center"/>
    </xf>
    <xf numFmtId="4" fontId="2" fillId="3" borderId="11" xfId="0" applyNumberFormat="1" applyFont="1" applyFill="1" applyBorder="1" applyAlignment="1" applyProtection="1">
      <alignment horizontal="center" vertical="center"/>
    </xf>
    <xf numFmtId="0" fontId="1" fillId="2" borderId="2" xfId="0" applyFont="1" applyFill="1" applyBorder="1" applyAlignment="1">
      <alignment horizontal="center" vertical="center"/>
    </xf>
    <xf numFmtId="4" fontId="1" fillId="2" borderId="11" xfId="0" applyNumberFormat="1" applyFont="1" applyFill="1" applyBorder="1" applyAlignment="1" applyProtection="1">
      <alignment horizontal="center" vertical="center"/>
    </xf>
    <xf numFmtId="4" fontId="3" fillId="2" borderId="2" xfId="0" applyNumberFormat="1" applyFont="1" applyFill="1" applyBorder="1" applyAlignment="1" applyProtection="1">
      <alignment horizontal="center" vertical="center"/>
    </xf>
    <xf numFmtId="0" fontId="1"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pplyProtection="1">
      <alignment vertical="center" wrapText="1"/>
    </xf>
    <xf numFmtId="164" fontId="1" fillId="0" borderId="0" xfId="0" applyNumberFormat="1" applyFont="1" applyBorder="1" applyAlignment="1" applyProtection="1">
      <alignment horizontal="center" vertical="center"/>
    </xf>
    <xf numFmtId="0" fontId="1" fillId="0" borderId="0" xfId="0" applyFont="1" applyBorder="1" applyProtection="1"/>
    <xf numFmtId="2" fontId="2" fillId="3" borderId="27" xfId="0" applyNumberFormat="1" applyFont="1" applyFill="1" applyBorder="1" applyAlignment="1" applyProtection="1">
      <alignment horizontal="center" vertical="center"/>
    </xf>
    <xf numFmtId="0" fontId="1" fillId="0" borderId="32"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1" fillId="0" borderId="0" xfId="0" applyFont="1" applyBorder="1" applyAlignment="1">
      <alignment wrapText="1"/>
    </xf>
    <xf numFmtId="0" fontId="7" fillId="0" borderId="0" xfId="0" applyFont="1" applyBorder="1" applyAlignment="1" applyProtection="1">
      <alignment horizontal="center" vertical="center"/>
      <protection locked="0" hidden="1"/>
    </xf>
    <xf numFmtId="0" fontId="1" fillId="0" borderId="0" xfId="0" applyFont="1" applyBorder="1" applyAlignment="1" applyProtection="1">
      <alignment vertical="center"/>
      <protection locked="0" hidden="1"/>
    </xf>
    <xf numFmtId="0" fontId="1" fillId="0" borderId="0" xfId="0" applyFont="1" applyBorder="1" applyAlignment="1" applyProtection="1">
      <alignment vertical="center" wrapText="1"/>
      <protection locked="0" hidden="1"/>
    </xf>
    <xf numFmtId="0" fontId="0" fillId="0" borderId="0" xfId="0" applyBorder="1" applyProtection="1">
      <protection locked="0" hidden="1"/>
    </xf>
    <xf numFmtId="0" fontId="13" fillId="0" borderId="42" xfId="0" applyFont="1" applyBorder="1" applyAlignment="1" applyProtection="1">
      <alignment horizontal="center" vertical="center"/>
      <protection locked="0" hidden="1"/>
    </xf>
    <xf numFmtId="0" fontId="7" fillId="0" borderId="0" xfId="0" applyFont="1" applyBorder="1" applyAlignment="1" applyProtection="1">
      <alignment horizontal="center" vertical="center"/>
      <protection locked="0" hidden="1"/>
    </xf>
    <xf numFmtId="0" fontId="0" fillId="0" borderId="0" xfId="0" applyBorder="1" applyAlignment="1" applyProtection="1">
      <alignment vertical="center"/>
      <protection locked="0" hidden="1"/>
    </xf>
    <xf numFmtId="0" fontId="10" fillId="0" borderId="0" xfId="0"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horizontal="center" vertical="center"/>
    </xf>
    <xf numFmtId="164" fontId="9" fillId="5" borderId="29" xfId="0" applyNumberFormat="1" applyFont="1" applyFill="1" applyBorder="1" applyAlignment="1" applyProtection="1">
      <alignment horizontal="center" vertical="center"/>
      <protection locked="0" hidden="1"/>
    </xf>
    <xf numFmtId="164" fontId="9" fillId="5" borderId="30" xfId="0" applyNumberFormat="1" applyFont="1" applyFill="1" applyBorder="1" applyAlignment="1" applyProtection="1">
      <alignment horizontal="center" vertical="center"/>
      <protection locked="0" hidden="1"/>
    </xf>
    <xf numFmtId="164" fontId="1" fillId="5" borderId="32" xfId="0" applyNumberFormat="1" applyFont="1" applyFill="1" applyBorder="1" applyAlignment="1" applyProtection="1">
      <alignment horizontal="center" vertical="center"/>
      <protection locked="0" hidden="1"/>
    </xf>
    <xf numFmtId="164" fontId="9" fillId="0" borderId="29" xfId="0" applyNumberFormat="1" applyFont="1" applyBorder="1" applyAlignment="1" applyProtection="1">
      <alignment horizontal="center" vertical="center"/>
    </xf>
    <xf numFmtId="164" fontId="1" fillId="0" borderId="29" xfId="0" applyNumberFormat="1" applyFont="1" applyBorder="1" applyAlignment="1" applyProtection="1">
      <alignment horizontal="center" vertical="center"/>
    </xf>
    <xf numFmtId="164" fontId="1" fillId="0" borderId="34" xfId="0" applyNumberFormat="1" applyFont="1" applyBorder="1" applyAlignment="1" applyProtection="1">
      <alignment horizontal="center" vertical="center"/>
    </xf>
    <xf numFmtId="164" fontId="1" fillId="0" borderId="31" xfId="0" applyNumberFormat="1" applyFont="1" applyBorder="1" applyAlignment="1" applyProtection="1">
      <alignment horizontal="center" vertical="center"/>
    </xf>
    <xf numFmtId="164" fontId="9" fillId="0" borderId="34" xfId="0" applyNumberFormat="1" applyFont="1" applyBorder="1" applyAlignment="1" applyProtection="1">
      <alignment horizontal="center" vertical="center"/>
    </xf>
    <xf numFmtId="0" fontId="2" fillId="2" borderId="27" xfId="0" applyFont="1" applyFill="1" applyBorder="1" applyAlignment="1">
      <alignment horizontal="center" vertical="center" wrapText="1"/>
    </xf>
    <xf numFmtId="0" fontId="11" fillId="0" borderId="0" xfId="0" applyFont="1" applyBorder="1" applyAlignment="1">
      <alignment horizontal="justify" vertical="center" wrapText="1"/>
    </xf>
    <xf numFmtId="4" fontId="2" fillId="3" borderId="27" xfId="0" applyNumberFormat="1" applyFont="1" applyFill="1" applyBorder="1" applyAlignment="1" applyProtection="1">
      <alignment horizontal="center" vertical="center"/>
    </xf>
    <xf numFmtId="2" fontId="2" fillId="3" borderId="44" xfId="0" applyNumberFormat="1" applyFont="1" applyFill="1" applyBorder="1" applyAlignment="1" applyProtection="1">
      <alignment horizontal="center" vertical="center"/>
    </xf>
    <xf numFmtId="4" fontId="2" fillId="4" borderId="33" xfId="0" applyNumberFormat="1" applyFont="1" applyFill="1" applyBorder="1" applyAlignment="1" applyProtection="1">
      <alignment horizontal="center" vertical="center" wrapText="1"/>
    </xf>
    <xf numFmtId="1" fontId="2" fillId="3" borderId="27" xfId="0" applyNumberFormat="1" applyFont="1" applyFill="1" applyBorder="1" applyAlignment="1" applyProtection="1">
      <alignment horizontal="center" vertical="center"/>
    </xf>
    <xf numFmtId="3" fontId="2" fillId="5" borderId="2" xfId="0" applyNumberFormat="1" applyFont="1" applyFill="1" applyBorder="1" applyAlignment="1" applyProtection="1">
      <alignment horizontal="center" vertical="center"/>
      <protection locked="0" hidden="1"/>
    </xf>
    <xf numFmtId="3" fontId="2" fillId="5" borderId="9" xfId="0" applyNumberFormat="1" applyFont="1" applyFill="1" applyBorder="1" applyAlignment="1" applyProtection="1">
      <alignment horizontal="center" vertical="center"/>
      <protection locked="0" hidden="1"/>
    </xf>
    <xf numFmtId="3" fontId="2" fillId="3" borderId="11" xfId="0" applyNumberFormat="1" applyFont="1" applyFill="1" applyBorder="1" applyAlignment="1" applyProtection="1">
      <alignment horizontal="center" vertical="center"/>
    </xf>
    <xf numFmtId="0" fontId="1" fillId="2" borderId="6" xfId="0" applyFont="1" applyFill="1" applyBorder="1" applyAlignment="1">
      <alignment horizontal="left" vertical="center" wrapText="1"/>
    </xf>
    <xf numFmtId="0" fontId="1" fillId="0" borderId="38" xfId="0" applyFont="1" applyBorder="1" applyAlignment="1" applyProtection="1">
      <alignment horizontal="left" vertical="center"/>
    </xf>
    <xf numFmtId="0" fontId="1" fillId="0" borderId="21" xfId="0" applyFont="1" applyBorder="1" applyAlignment="1" applyProtection="1">
      <alignment horizontal="left" vertical="center"/>
    </xf>
    <xf numFmtId="4" fontId="2" fillId="3" borderId="24" xfId="0" applyNumberFormat="1" applyFont="1" applyFill="1" applyBorder="1" applyAlignment="1" applyProtection="1">
      <alignment horizontal="center" vertical="center"/>
    </xf>
    <xf numFmtId="0" fontId="11" fillId="0" borderId="0" xfId="0" applyFont="1" applyBorder="1" applyAlignment="1">
      <alignment horizontal="justify" vertical="center" wrapText="1"/>
    </xf>
    <xf numFmtId="4" fontId="1" fillId="3" borderId="28" xfId="0" applyNumberFormat="1" applyFont="1" applyFill="1" applyBorder="1" applyAlignment="1" applyProtection="1">
      <alignment horizontal="center" vertical="center"/>
    </xf>
    <xf numFmtId="3" fontId="1" fillId="3" borderId="3" xfId="0" applyNumberFormat="1" applyFont="1" applyFill="1" applyBorder="1" applyAlignment="1" applyProtection="1">
      <alignment horizontal="center" vertical="center"/>
    </xf>
    <xf numFmtId="3" fontId="1" fillId="3" borderId="37" xfId="0" applyNumberFormat="1" applyFont="1" applyFill="1" applyBorder="1" applyAlignment="1" applyProtection="1">
      <alignment horizontal="center" vertical="center"/>
    </xf>
    <xf numFmtId="4" fontId="1" fillId="3" borderId="29" xfId="0" applyNumberFormat="1" applyFont="1" applyFill="1" applyBorder="1" applyAlignment="1" applyProtection="1">
      <alignment horizontal="center" vertical="center"/>
    </xf>
    <xf numFmtId="3" fontId="1" fillId="3" borderId="30" xfId="0" applyNumberFormat="1" applyFont="1" applyFill="1" applyBorder="1" applyAlignment="1" applyProtection="1">
      <alignment horizontal="center" vertical="center"/>
    </xf>
    <xf numFmtId="4" fontId="2" fillId="4" borderId="27" xfId="0" applyNumberFormat="1" applyFont="1" applyFill="1" applyBorder="1" applyAlignment="1" applyProtection="1">
      <alignment horizontal="center" vertical="center" wrapText="1"/>
    </xf>
    <xf numFmtId="0" fontId="1" fillId="0" borderId="28" xfId="0" applyFont="1" applyBorder="1" applyAlignment="1" applyProtection="1">
      <alignment horizontal="left" vertical="center"/>
    </xf>
    <xf numFmtId="0" fontId="1" fillId="0" borderId="19" xfId="0" applyFont="1" applyBorder="1" applyAlignment="1" applyProtection="1">
      <alignment horizontal="left" vertical="center"/>
    </xf>
    <xf numFmtId="0" fontId="1" fillId="0" borderId="35" xfId="0" applyFont="1" applyBorder="1" applyAlignment="1" applyProtection="1">
      <alignment horizontal="left" vertical="center"/>
    </xf>
    <xf numFmtId="164" fontId="1" fillId="0" borderId="36" xfId="0" applyNumberFormat="1" applyFont="1" applyBorder="1" applyAlignment="1" applyProtection="1">
      <alignment horizontal="center" vertical="center"/>
    </xf>
    <xf numFmtId="164" fontId="1" fillId="5" borderId="30" xfId="0" applyNumberFormat="1" applyFont="1" applyFill="1" applyBorder="1" applyAlignment="1" applyProtection="1">
      <alignment horizontal="center" vertical="center"/>
      <protection locked="0" hidden="1"/>
    </xf>
    <xf numFmtId="164" fontId="9" fillId="0" borderId="35" xfId="0" applyNumberFormat="1" applyFont="1" applyBorder="1" applyAlignment="1" applyProtection="1">
      <alignment horizontal="center" vertical="center"/>
    </xf>
    <xf numFmtId="164" fontId="9" fillId="0" borderId="36" xfId="0" applyNumberFormat="1" applyFont="1" applyBorder="1" applyAlignment="1" applyProtection="1">
      <alignment horizontal="center" vertical="center"/>
    </xf>
    <xf numFmtId="9" fontId="9" fillId="0" borderId="31" xfId="0" applyNumberFormat="1" applyFont="1" applyFill="1" applyBorder="1" applyAlignment="1" applyProtection="1">
      <alignment horizontal="center" vertical="center"/>
    </xf>
    <xf numFmtId="164" fontId="9" fillId="5" borderId="32" xfId="0" applyNumberFormat="1" applyFont="1" applyFill="1" applyBorder="1" applyAlignment="1" applyProtection="1">
      <alignment horizontal="center" vertical="center"/>
      <protection locked="0" hidden="1"/>
    </xf>
    <xf numFmtId="4" fontId="2" fillId="3" borderId="29" xfId="0" applyNumberFormat="1" applyFont="1" applyFill="1" applyBorder="1" applyAlignment="1" applyProtection="1">
      <alignment horizontal="center" vertical="center"/>
    </xf>
    <xf numFmtId="164" fontId="2" fillId="3" borderId="32" xfId="0" applyNumberFormat="1" applyFont="1" applyFill="1" applyBorder="1" applyAlignment="1" applyProtection="1">
      <alignment horizontal="center" vertical="center"/>
    </xf>
    <xf numFmtId="4" fontId="1" fillId="2" borderId="8" xfId="0" applyNumberFormat="1" applyFont="1" applyFill="1" applyBorder="1" applyAlignment="1" applyProtection="1">
      <alignment horizontal="center" vertical="center"/>
    </xf>
    <xf numFmtId="164" fontId="2" fillId="3" borderId="18" xfId="0" applyNumberFormat="1" applyFont="1" applyFill="1" applyBorder="1" applyAlignment="1" applyProtection="1">
      <alignment horizontal="center" vertical="center"/>
    </xf>
    <xf numFmtId="4" fontId="2" fillId="3" borderId="24" xfId="0" applyNumberFormat="1" applyFont="1" applyFill="1" applyBorder="1" applyAlignment="1" applyProtection="1">
      <alignment horizontal="center" vertical="center"/>
    </xf>
    <xf numFmtId="0" fontId="0" fillId="0" borderId="0" xfId="0" applyAlignment="1"/>
    <xf numFmtId="164" fontId="2" fillId="3" borderId="38" xfId="0" applyNumberFormat="1" applyFont="1" applyFill="1" applyBorder="1" applyAlignment="1" applyProtection="1">
      <alignment horizontal="center" vertical="center"/>
    </xf>
    <xf numFmtId="4" fontId="15" fillId="0" borderId="0" xfId="0" applyNumberFormat="1" applyFont="1" applyFill="1" applyBorder="1" applyAlignment="1">
      <alignment horizontal="center" vertical="center"/>
    </xf>
    <xf numFmtId="0" fontId="0" fillId="0" borderId="0" xfId="0" applyAlignment="1">
      <alignment horizontal="center" vertical="center"/>
    </xf>
    <xf numFmtId="0" fontId="0" fillId="0" borderId="32" xfId="0" applyBorder="1" applyAlignment="1">
      <alignment horizontal="center" vertical="center" wrapText="1"/>
    </xf>
    <xf numFmtId="4" fontId="2" fillId="0" borderId="33" xfId="0" applyNumberFormat="1" applyFont="1" applyFill="1" applyBorder="1" applyAlignment="1" applyProtection="1">
      <alignment horizontal="right" vertical="center" wrapText="1"/>
      <protection locked="0"/>
    </xf>
    <xf numFmtId="0" fontId="2" fillId="0" borderId="44" xfId="0" applyFont="1" applyBorder="1" applyAlignment="1">
      <alignment horizontal="right" vertical="center" wrapText="1"/>
    </xf>
    <xf numFmtId="3" fontId="2" fillId="5" borderId="50" xfId="0" applyNumberFormat="1" applyFont="1" applyFill="1" applyBorder="1" applyAlignment="1" applyProtection="1">
      <alignment horizontal="center" vertical="center"/>
      <protection locked="0" hidden="1"/>
    </xf>
    <xf numFmtId="0" fontId="1" fillId="2" borderId="52" xfId="0" applyFont="1" applyFill="1" applyBorder="1" applyAlignment="1">
      <alignment horizontal="center" vertical="center"/>
    </xf>
    <xf numFmtId="3" fontId="2" fillId="5" borderId="1" xfId="0" applyNumberFormat="1" applyFont="1" applyFill="1" applyBorder="1" applyAlignment="1" applyProtection="1">
      <alignment horizontal="center" vertical="center"/>
      <protection locked="0" hidden="1"/>
    </xf>
    <xf numFmtId="3" fontId="2" fillId="5" borderId="54" xfId="0" applyNumberFormat="1" applyFont="1" applyFill="1" applyBorder="1" applyAlignment="1" applyProtection="1">
      <alignment horizontal="center" vertical="center"/>
      <protection locked="0" hidden="1"/>
    </xf>
    <xf numFmtId="0" fontId="1" fillId="2" borderId="54" xfId="0" applyFont="1" applyFill="1" applyBorder="1" applyAlignment="1">
      <alignment horizontal="center" vertical="center"/>
    </xf>
    <xf numFmtId="4" fontId="1" fillId="2" borderId="55" xfId="0" applyNumberFormat="1" applyFont="1" applyFill="1" applyBorder="1" applyAlignment="1" applyProtection="1">
      <alignment horizontal="center" vertical="center"/>
    </xf>
    <xf numFmtId="3" fontId="2" fillId="5" borderId="57" xfId="0" applyNumberFormat="1" applyFont="1" applyFill="1" applyBorder="1" applyAlignment="1" applyProtection="1">
      <alignment horizontal="center" vertical="center"/>
      <protection locked="0" hidden="1"/>
    </xf>
    <xf numFmtId="0" fontId="1" fillId="2" borderId="5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 xfId="0" applyFont="1" applyFill="1" applyBorder="1" applyAlignment="1" applyProtection="1">
      <alignment horizontal="center" vertical="center"/>
    </xf>
    <xf numFmtId="2" fontId="1" fillId="2" borderId="55" xfId="0" applyNumberFormat="1" applyFont="1" applyFill="1" applyBorder="1" applyAlignment="1">
      <alignment horizontal="center" vertical="center"/>
    </xf>
    <xf numFmtId="4" fontId="1" fillId="2" borderId="57" xfId="0" applyNumberFormat="1" applyFont="1" applyFill="1" applyBorder="1" applyAlignment="1" applyProtection="1">
      <alignment horizontal="center" vertical="center"/>
    </xf>
    <xf numFmtId="3" fontId="2" fillId="5" borderId="58" xfId="0" applyNumberFormat="1" applyFont="1" applyFill="1" applyBorder="1" applyAlignment="1" applyProtection="1">
      <alignment horizontal="center" vertical="center"/>
      <protection locked="0" hidden="1"/>
    </xf>
    <xf numFmtId="0" fontId="1" fillId="2" borderId="54" xfId="0" applyFont="1" applyFill="1" applyBorder="1" applyAlignment="1" applyProtection="1">
      <alignment horizontal="center" vertical="center"/>
    </xf>
    <xf numFmtId="0" fontId="2" fillId="0" borderId="0" xfId="0" applyFont="1" applyFill="1" applyBorder="1" applyAlignment="1" applyProtection="1">
      <alignment horizontal="left" vertical="center" wrapText="1"/>
    </xf>
    <xf numFmtId="0" fontId="0" fillId="0" borderId="0" xfId="0" applyBorder="1" applyAlignment="1"/>
    <xf numFmtId="4" fontId="1" fillId="0" borderId="12" xfId="0" applyNumberFormat="1" applyFont="1" applyFill="1" applyBorder="1" applyAlignment="1" applyProtection="1">
      <alignment horizontal="center" vertical="center" wrapText="1"/>
    </xf>
    <xf numFmtId="4" fontId="21" fillId="3" borderId="29" xfId="0" applyNumberFormat="1" applyFont="1" applyFill="1" applyBorder="1" applyAlignment="1" applyProtection="1">
      <alignment horizontal="center" vertical="center"/>
    </xf>
    <xf numFmtId="4" fontId="21" fillId="3" borderId="28" xfId="0" applyNumberFormat="1" applyFont="1" applyFill="1" applyBorder="1" applyAlignment="1" applyProtection="1">
      <alignment horizontal="center" vertical="center"/>
    </xf>
    <xf numFmtId="4" fontId="21" fillId="3" borderId="35" xfId="0" applyNumberFormat="1" applyFont="1" applyFill="1" applyBorder="1" applyAlignment="1" applyProtection="1">
      <alignment horizontal="center" vertical="center"/>
    </xf>
    <xf numFmtId="4" fontId="22" fillId="0" borderId="29" xfId="0" applyNumberFormat="1" applyFont="1" applyBorder="1" applyAlignment="1" applyProtection="1">
      <alignment horizontal="center" vertical="center"/>
    </xf>
    <xf numFmtId="4" fontId="22" fillId="0" borderId="28" xfId="0" applyNumberFormat="1" applyFont="1" applyBorder="1" applyAlignment="1" applyProtection="1">
      <alignment horizontal="center" vertical="center"/>
    </xf>
    <xf numFmtId="4" fontId="22" fillId="0" borderId="35" xfId="0" applyNumberFormat="1" applyFont="1" applyBorder="1" applyAlignment="1">
      <alignment horizontal="center" vertical="center" wrapText="1"/>
    </xf>
    <xf numFmtId="4" fontId="23" fillId="0" borderId="38" xfId="0" applyNumberFormat="1" applyFont="1" applyFill="1" applyBorder="1" applyAlignment="1" applyProtection="1">
      <alignment horizontal="center" vertical="center"/>
    </xf>
    <xf numFmtId="4" fontId="23" fillId="0" borderId="34" xfId="0" applyNumberFormat="1" applyFont="1" applyFill="1" applyBorder="1" applyAlignment="1" applyProtection="1">
      <alignment horizontal="center" vertical="center"/>
    </xf>
    <xf numFmtId="4" fontId="1" fillId="0" borderId="13" xfId="0" applyNumberFormat="1" applyFont="1" applyFill="1" applyBorder="1" applyAlignment="1" applyProtection="1">
      <alignment horizontal="center" vertical="center" wrapText="1"/>
    </xf>
    <xf numFmtId="4" fontId="1" fillId="0" borderId="14" xfId="0" applyNumberFormat="1" applyFont="1" applyFill="1" applyBorder="1" applyAlignment="1">
      <alignment horizontal="center" vertical="center"/>
    </xf>
    <xf numFmtId="0" fontId="0" fillId="0" borderId="0" xfId="0" applyBorder="1" applyAlignment="1">
      <alignment horizontal="center" vertical="center" wrapText="1"/>
    </xf>
    <xf numFmtId="164" fontId="1" fillId="0" borderId="37" xfId="0" applyNumberFormat="1" applyFont="1" applyBorder="1" applyAlignment="1" applyProtection="1">
      <alignment horizontal="center" vertical="center"/>
    </xf>
    <xf numFmtId="164" fontId="1" fillId="0" borderId="30" xfId="0" applyNumberFormat="1" applyFont="1" applyBorder="1" applyAlignment="1" applyProtection="1">
      <alignment horizontal="center" vertical="center"/>
    </xf>
    <xf numFmtId="2" fontId="25" fillId="4" borderId="16" xfId="0" applyNumberFormat="1" applyFont="1" applyFill="1" applyBorder="1" applyAlignment="1" applyProtection="1">
      <alignment vertical="center" wrapText="1"/>
    </xf>
    <xf numFmtId="2" fontId="25" fillId="4" borderId="17" xfId="0" applyNumberFormat="1" applyFont="1" applyFill="1" applyBorder="1" applyAlignment="1" applyProtection="1">
      <alignment vertical="center" wrapText="1"/>
    </xf>
    <xf numFmtId="2" fontId="25" fillId="4" borderId="18" xfId="0" applyNumberFormat="1" applyFont="1" applyFill="1" applyBorder="1" applyAlignment="1" applyProtection="1">
      <alignment vertical="center" wrapText="1"/>
    </xf>
    <xf numFmtId="3" fontId="0" fillId="0" borderId="0" xfId="0" applyNumberFormat="1"/>
    <xf numFmtId="4" fontId="1" fillId="2" borderId="2" xfId="0" applyNumberFormat="1" applyFont="1" applyFill="1" applyBorder="1" applyAlignment="1">
      <alignment horizontal="center" vertical="center"/>
    </xf>
    <xf numFmtId="4" fontId="1" fillId="2" borderId="10" xfId="0" applyNumberFormat="1" applyFont="1" applyFill="1" applyBorder="1" applyAlignment="1" applyProtection="1">
      <alignment horizontal="center" vertical="center"/>
    </xf>
    <xf numFmtId="164" fontId="1" fillId="5" borderId="35" xfId="0" applyNumberFormat="1" applyFont="1" applyFill="1" applyBorder="1" applyAlignment="1" applyProtection="1">
      <alignment horizontal="center" vertical="center"/>
      <protection locked="0" hidden="1"/>
    </xf>
    <xf numFmtId="164" fontId="1" fillId="5" borderId="29" xfId="0" applyNumberFormat="1" applyFont="1" applyFill="1" applyBorder="1" applyAlignment="1" applyProtection="1">
      <alignment horizontal="center" vertical="center"/>
      <protection locked="0" hidden="1"/>
    </xf>
    <xf numFmtId="164" fontId="1" fillId="5" borderId="34" xfId="0" applyNumberFormat="1" applyFont="1" applyFill="1" applyBorder="1" applyAlignment="1" applyProtection="1">
      <alignment horizontal="center" vertical="center"/>
      <protection locked="0" hidden="1"/>
    </xf>
    <xf numFmtId="14" fontId="0" fillId="0" borderId="0" xfId="0" applyNumberFormat="1" applyAlignment="1">
      <alignment horizontal="center" vertical="center"/>
    </xf>
    <xf numFmtId="0" fontId="11" fillId="0" borderId="0" xfId="0" applyFont="1" applyBorder="1" applyAlignment="1">
      <alignment horizontal="justify" vertical="center" wrapText="1"/>
    </xf>
    <xf numFmtId="0" fontId="0" fillId="0" borderId="0" xfId="0" applyAlignment="1"/>
    <xf numFmtId="0" fontId="0" fillId="0" borderId="0" xfId="0" applyAlignment="1">
      <alignment vertical="center"/>
    </xf>
    <xf numFmtId="0" fontId="0" fillId="0" borderId="0" xfId="0" applyBorder="1" applyAlignment="1"/>
    <xf numFmtId="164" fontId="1" fillId="5" borderId="28" xfId="0" applyNumberFormat="1" applyFont="1" applyFill="1" applyBorder="1" applyAlignment="1" applyProtection="1">
      <alignment horizontal="center" vertical="center"/>
      <protection locked="0" hidden="1"/>
    </xf>
    <xf numFmtId="164" fontId="1" fillId="5" borderId="35" xfId="0" applyNumberFormat="1" applyFont="1" applyFill="1" applyBorder="1" applyAlignment="1" applyProtection="1">
      <alignment horizontal="center" vertical="center"/>
      <protection locked="0" hidden="1"/>
    </xf>
    <xf numFmtId="164" fontId="9" fillId="5" borderId="36" xfId="0" applyNumberFormat="1" applyFont="1" applyFill="1" applyBorder="1" applyAlignment="1" applyProtection="1">
      <alignment horizontal="center" vertical="center"/>
      <protection locked="0" hidden="1"/>
    </xf>
    <xf numFmtId="164" fontId="9" fillId="5" borderId="35" xfId="0" applyNumberFormat="1" applyFont="1" applyFill="1" applyBorder="1" applyAlignment="1" applyProtection="1">
      <alignment horizontal="center" vertical="center"/>
      <protection locked="0" hidden="1"/>
    </xf>
    <xf numFmtId="164" fontId="1" fillId="5" borderId="29" xfId="0" applyNumberFormat="1" applyFont="1" applyFill="1" applyBorder="1" applyAlignment="1" applyProtection="1">
      <alignment horizontal="center" vertical="center"/>
      <protection locked="0" hidden="1"/>
    </xf>
    <xf numFmtId="0" fontId="1" fillId="0" borderId="28" xfId="0" applyFont="1" applyBorder="1" applyAlignment="1" applyProtection="1">
      <alignment horizontal="left" vertical="center"/>
    </xf>
    <xf numFmtId="0" fontId="1" fillId="0" borderId="19" xfId="0" applyFont="1" applyBorder="1" applyAlignment="1" applyProtection="1">
      <alignment horizontal="left" vertical="center"/>
    </xf>
    <xf numFmtId="0" fontId="1" fillId="0" borderId="35" xfId="0" applyFont="1" applyBorder="1" applyAlignment="1" applyProtection="1">
      <alignment horizontal="left" vertical="center"/>
    </xf>
    <xf numFmtId="9" fontId="9" fillId="0" borderId="5" xfId="0" applyNumberFormat="1" applyFont="1" applyFill="1" applyBorder="1" applyAlignment="1" applyProtection="1">
      <alignment horizontal="center" vertical="center"/>
    </xf>
    <xf numFmtId="164" fontId="1" fillId="5" borderId="34" xfId="0" applyNumberFormat="1" applyFont="1" applyFill="1" applyBorder="1" applyAlignment="1" applyProtection="1">
      <alignment horizontal="center" vertical="center"/>
      <protection locked="0" hidden="1"/>
    </xf>
    <xf numFmtId="0" fontId="1" fillId="0" borderId="38" xfId="0" applyFont="1" applyBorder="1" applyAlignment="1" applyProtection="1">
      <alignment horizontal="left" vertical="center"/>
    </xf>
    <xf numFmtId="0" fontId="1" fillId="0" borderId="21" xfId="0" applyFont="1" applyBorder="1" applyAlignment="1" applyProtection="1">
      <alignment horizontal="left" vertical="center"/>
    </xf>
    <xf numFmtId="164" fontId="9" fillId="5" borderId="39" xfId="0" applyNumberFormat="1" applyFont="1" applyFill="1" applyBorder="1" applyAlignment="1" applyProtection="1">
      <alignment horizontal="center" vertical="center"/>
      <protection locked="0" hidden="1"/>
    </xf>
    <xf numFmtId="0" fontId="0" fillId="0" borderId="0" xfId="0" applyBorder="1" applyAlignment="1" applyProtection="1"/>
    <xf numFmtId="0" fontId="1"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0" fillId="0" borderId="0" xfId="0" applyBorder="1" applyAlignment="1">
      <alignment vertical="center" wrapText="1"/>
    </xf>
    <xf numFmtId="0" fontId="25" fillId="4" borderId="18" xfId="0" applyFont="1" applyFill="1" applyBorder="1" applyAlignment="1" applyProtection="1">
      <alignment vertical="center" wrapText="1"/>
    </xf>
    <xf numFmtId="0" fontId="25" fillId="4" borderId="17" xfId="0" applyFont="1" applyFill="1" applyBorder="1" applyAlignment="1" applyProtection="1">
      <alignment vertical="center" wrapText="1"/>
    </xf>
    <xf numFmtId="0" fontId="25" fillId="4" borderId="16" xfId="0" applyFont="1" applyFill="1" applyBorder="1" applyAlignment="1" applyProtection="1">
      <alignment vertical="center" wrapText="1"/>
    </xf>
    <xf numFmtId="4" fontId="2" fillId="7" borderId="27" xfId="0" applyNumberFormat="1" applyFont="1" applyFill="1" applyBorder="1" applyAlignment="1" applyProtection="1">
      <alignment horizontal="center" vertical="center" wrapText="1"/>
    </xf>
    <xf numFmtId="0" fontId="1" fillId="0" borderId="44" xfId="0" applyFont="1" applyBorder="1" applyAlignment="1" applyProtection="1">
      <alignment horizontal="right" vertical="center" wrapText="1"/>
    </xf>
    <xf numFmtId="4" fontId="2" fillId="0" borderId="44" xfId="0" applyNumberFormat="1" applyFont="1" applyFill="1" applyBorder="1" applyAlignment="1" applyProtection="1">
      <alignment horizontal="right" vertical="center" wrapText="1"/>
      <protection locked="0"/>
    </xf>
    <xf numFmtId="4" fontId="2" fillId="7" borderId="33" xfId="0" applyNumberFormat="1" applyFont="1" applyFill="1" applyBorder="1" applyAlignment="1" applyProtection="1">
      <alignment horizontal="center" vertical="center" wrapText="1"/>
    </xf>
    <xf numFmtId="164" fontId="1" fillId="0" borderId="38" xfId="0" applyNumberFormat="1" applyFont="1" applyBorder="1" applyAlignment="1" applyProtection="1">
      <alignment horizontal="center" vertical="center"/>
    </xf>
    <xf numFmtId="164" fontId="9" fillId="0" borderId="28" xfId="0" applyNumberFormat="1" applyFont="1" applyBorder="1" applyAlignment="1" applyProtection="1">
      <alignment horizontal="center" vertical="center"/>
    </xf>
    <xf numFmtId="164" fontId="1" fillId="0" borderId="28" xfId="0" applyNumberFormat="1" applyFont="1" applyBorder="1" applyAlignment="1" applyProtection="1">
      <alignment horizontal="center" vertical="center"/>
    </xf>
    <xf numFmtId="164" fontId="9" fillId="0" borderId="46" xfId="0" applyNumberFormat="1" applyFont="1" applyBorder="1" applyAlignment="1" applyProtection="1">
      <alignment horizontal="center" vertical="center"/>
    </xf>
    <xf numFmtId="164" fontId="1" fillId="0" borderId="27" xfId="0" applyNumberFormat="1" applyFont="1" applyBorder="1" applyAlignment="1" applyProtection="1">
      <alignment horizontal="center" vertical="center"/>
    </xf>
    <xf numFmtId="164" fontId="9" fillId="0" borderId="41" xfId="0" applyNumberFormat="1" applyFont="1" applyBorder="1" applyAlignment="1" applyProtection="1">
      <alignment horizontal="center" vertical="center"/>
    </xf>
    <xf numFmtId="164" fontId="9" fillId="0" borderId="0" xfId="0" applyNumberFormat="1" applyFont="1" applyBorder="1" applyAlignment="1" applyProtection="1">
      <alignment horizontal="center" vertical="center"/>
    </xf>
    <xf numFmtId="164" fontId="1" fillId="5" borderId="44" xfId="0" applyNumberFormat="1" applyFont="1" applyFill="1" applyBorder="1" applyAlignment="1" applyProtection="1">
      <alignment horizontal="center" vertical="center"/>
      <protection locked="0" hidden="1"/>
    </xf>
    <xf numFmtId="164" fontId="9" fillId="7" borderId="12" xfId="0" applyNumberFormat="1" applyFont="1" applyFill="1" applyBorder="1" applyAlignment="1" applyProtection="1">
      <alignment horizontal="center" vertical="center"/>
    </xf>
    <xf numFmtId="164" fontId="9" fillId="0" borderId="38" xfId="0" applyNumberFormat="1" applyFont="1" applyBorder="1" applyAlignment="1" applyProtection="1">
      <alignment horizontal="center" vertical="center"/>
    </xf>
    <xf numFmtId="164" fontId="1" fillId="0" borderId="3" xfId="0" applyNumberFormat="1" applyFont="1" applyBorder="1" applyAlignment="1" applyProtection="1">
      <alignment horizontal="center" vertical="center"/>
    </xf>
    <xf numFmtId="164" fontId="9" fillId="5" borderId="34" xfId="0" applyNumberFormat="1" applyFont="1" applyFill="1" applyBorder="1" applyAlignment="1" applyProtection="1">
      <alignment horizontal="center" vertical="center"/>
      <protection locked="0" hidden="1"/>
    </xf>
    <xf numFmtId="164" fontId="1" fillId="0" borderId="41" xfId="0" applyNumberFormat="1" applyFont="1" applyBorder="1" applyAlignment="1" applyProtection="1">
      <alignment horizontal="center" vertical="center"/>
    </xf>
    <xf numFmtId="164" fontId="9" fillId="0" borderId="19" xfId="0" applyNumberFormat="1" applyFont="1" applyBorder="1" applyAlignment="1" applyProtection="1">
      <alignment horizontal="center" vertical="center"/>
    </xf>
    <xf numFmtId="0" fontId="1" fillId="0" borderId="3" xfId="0" applyFont="1" applyBorder="1" applyAlignment="1" applyProtection="1">
      <alignment horizontal="center" vertical="center"/>
    </xf>
    <xf numFmtId="4" fontId="0" fillId="0" borderId="0" xfId="0" applyNumberFormat="1"/>
    <xf numFmtId="2" fontId="27" fillId="0" borderId="35" xfId="0" applyNumberFormat="1" applyFont="1" applyBorder="1" applyAlignment="1">
      <alignment horizontal="center" vertical="center"/>
    </xf>
    <xf numFmtId="0" fontId="1" fillId="2" borderId="57" xfId="0" applyFont="1" applyFill="1" applyBorder="1" applyAlignment="1" applyProtection="1">
      <alignment horizontal="center" vertical="center"/>
    </xf>
    <xf numFmtId="4" fontId="3" fillId="2" borderId="54" xfId="0" applyNumberFormat="1" applyFont="1" applyFill="1" applyBorder="1" applyAlignment="1" applyProtection="1">
      <alignment horizontal="center" vertical="center"/>
    </xf>
    <xf numFmtId="4" fontId="9" fillId="2" borderId="11" xfId="0" applyNumberFormat="1" applyFont="1" applyFill="1" applyBorder="1" applyAlignment="1" applyProtection="1">
      <alignment horizontal="center" vertical="center"/>
    </xf>
    <xf numFmtId="2" fontId="1" fillId="2" borderId="65" xfId="0" applyNumberFormat="1" applyFont="1" applyFill="1" applyBorder="1" applyAlignment="1">
      <alignment horizontal="center" vertical="center"/>
    </xf>
    <xf numFmtId="0" fontId="1" fillId="2" borderId="63" xfId="0" applyFont="1" applyFill="1" applyBorder="1" applyAlignment="1">
      <alignment horizontal="center" vertical="center"/>
    </xf>
    <xf numFmtId="3" fontId="2" fillId="5" borderId="63" xfId="0" applyNumberFormat="1" applyFont="1" applyFill="1" applyBorder="1" applyAlignment="1" applyProtection="1">
      <alignment horizontal="center" vertical="center"/>
      <protection locked="0" hidden="1"/>
    </xf>
    <xf numFmtId="0" fontId="1" fillId="2" borderId="11" xfId="0" applyFont="1" applyFill="1" applyBorder="1" applyAlignment="1">
      <alignment horizontal="center" vertical="center"/>
    </xf>
    <xf numFmtId="0" fontId="1" fillId="2" borderId="67" xfId="0" applyFont="1" applyFill="1" applyBorder="1" applyAlignment="1">
      <alignment horizontal="center" vertical="center"/>
    </xf>
    <xf numFmtId="0" fontId="31" fillId="0" borderId="42" xfId="0" applyFont="1" applyBorder="1"/>
    <xf numFmtId="164" fontId="1" fillId="0" borderId="37" xfId="0" applyNumberFormat="1" applyFont="1" applyFill="1" applyBorder="1" applyAlignment="1" applyProtection="1">
      <alignment horizontal="center" vertical="center"/>
      <protection hidden="1"/>
    </xf>
    <xf numFmtId="164" fontId="1" fillId="7" borderId="31" xfId="0" applyNumberFormat="1" applyFont="1" applyFill="1" applyBorder="1" applyAlignment="1" applyProtection="1">
      <alignment horizontal="center" vertical="center"/>
      <protection hidden="1"/>
    </xf>
    <xf numFmtId="164" fontId="1" fillId="7" borderId="5" xfId="0" applyNumberFormat="1" applyFont="1" applyFill="1" applyBorder="1" applyAlignment="1" applyProtection="1">
      <alignment horizontal="center" vertical="center"/>
      <protection hidden="1"/>
    </xf>
    <xf numFmtId="164" fontId="1" fillId="7" borderId="3" xfId="0" applyNumberFormat="1" applyFont="1" applyFill="1" applyBorder="1" applyAlignment="1" applyProtection="1">
      <alignment horizontal="center" vertical="center"/>
      <protection hidden="1"/>
    </xf>
    <xf numFmtId="164" fontId="1" fillId="0" borderId="29" xfId="0" applyNumberFormat="1" applyFont="1" applyFill="1" applyBorder="1" applyAlignment="1" applyProtection="1">
      <alignment horizontal="center" vertical="center"/>
      <protection hidden="1"/>
    </xf>
    <xf numFmtId="0" fontId="33" fillId="0" borderId="0" xfId="0" applyFont="1" applyFill="1" applyBorder="1"/>
    <xf numFmtId="164" fontId="9" fillId="9" borderId="36" xfId="0" applyNumberFormat="1" applyFont="1" applyFill="1" applyBorder="1" applyAlignment="1" applyProtection="1">
      <alignment horizontal="center" vertical="center"/>
      <protection locked="0" hidden="1"/>
    </xf>
    <xf numFmtId="164" fontId="9" fillId="0" borderId="41" xfId="0" applyNumberFormat="1" applyFont="1" applyFill="1" applyBorder="1" applyAlignment="1" applyProtection="1">
      <alignment horizontal="center" vertical="center"/>
    </xf>
    <xf numFmtId="0" fontId="34" fillId="0" borderId="36" xfId="0" applyFont="1" applyFill="1" applyBorder="1" applyAlignment="1" applyProtection="1">
      <alignment horizontal="left" vertical="center"/>
    </xf>
    <xf numFmtId="0" fontId="34" fillId="0" borderId="41" xfId="0" applyFont="1" applyFill="1" applyBorder="1" applyAlignment="1" applyProtection="1">
      <alignment horizontal="left" vertical="center"/>
    </xf>
    <xf numFmtId="0" fontId="34" fillId="0" borderId="40" xfId="0" applyFont="1" applyFill="1" applyBorder="1" applyAlignment="1" applyProtection="1">
      <alignment horizontal="left" vertical="center"/>
    </xf>
    <xf numFmtId="164" fontId="1" fillId="0" borderId="19" xfId="0" applyNumberFormat="1" applyFont="1" applyBorder="1" applyAlignment="1" applyProtection="1">
      <alignment horizontal="center" vertical="center"/>
    </xf>
    <xf numFmtId="164" fontId="2" fillId="7" borderId="39" xfId="0" applyNumberFormat="1" applyFont="1" applyFill="1" applyBorder="1" applyAlignment="1" applyProtection="1">
      <alignment horizontal="center" vertical="center"/>
    </xf>
    <xf numFmtId="0" fontId="0" fillId="7" borderId="7" xfId="0" applyFill="1" applyBorder="1" applyAlignment="1">
      <alignment horizontal="center" vertical="center"/>
    </xf>
    <xf numFmtId="4" fontId="22" fillId="0" borderId="29" xfId="0" applyNumberFormat="1" applyFont="1" applyBorder="1" applyAlignment="1">
      <alignment horizontal="center" vertical="center"/>
    </xf>
    <xf numFmtId="4" fontId="2" fillId="7" borderId="36" xfId="0" applyNumberFormat="1" applyFont="1" applyFill="1" applyBorder="1" applyAlignment="1" applyProtection="1">
      <alignment horizontal="center" vertical="center"/>
    </xf>
    <xf numFmtId="3" fontId="1" fillId="7" borderId="35" xfId="0" applyNumberFormat="1" applyFont="1" applyFill="1" applyBorder="1" applyAlignment="1" applyProtection="1">
      <alignment horizontal="center" vertical="center"/>
    </xf>
    <xf numFmtId="3" fontId="1" fillId="7" borderId="47" xfId="0" applyNumberFormat="1" applyFont="1" applyFill="1" applyBorder="1" applyAlignment="1" applyProtection="1">
      <alignment horizontal="center" vertical="center"/>
    </xf>
    <xf numFmtId="0" fontId="27" fillId="7" borderId="34" xfId="0" applyFont="1" applyFill="1" applyBorder="1" applyAlignment="1">
      <alignment horizontal="center" vertical="center"/>
    </xf>
    <xf numFmtId="3" fontId="9" fillId="3" borderId="29" xfId="0" applyNumberFormat="1" applyFont="1" applyFill="1" applyBorder="1" applyAlignment="1" applyProtection="1">
      <alignment horizontal="center" vertical="center" wrapText="1"/>
    </xf>
    <xf numFmtId="0" fontId="23" fillId="7" borderId="61" xfId="0" applyFont="1" applyFill="1" applyBorder="1" applyAlignment="1">
      <alignment horizontal="center" vertical="center"/>
    </xf>
    <xf numFmtId="0" fontId="23" fillId="7" borderId="38" xfId="0" applyFont="1" applyFill="1" applyBorder="1" applyAlignment="1">
      <alignment horizontal="center" vertical="center"/>
    </xf>
    <xf numFmtId="3" fontId="23" fillId="7" borderId="60" xfId="0" applyNumberFormat="1" applyFont="1" applyFill="1" applyBorder="1" applyAlignment="1" applyProtection="1">
      <alignment horizontal="center" vertical="center" wrapText="1"/>
    </xf>
    <xf numFmtId="0" fontId="23" fillId="7" borderId="28" xfId="0" applyFont="1" applyFill="1" applyBorder="1" applyAlignment="1">
      <alignment horizontal="center" vertical="center"/>
    </xf>
    <xf numFmtId="3" fontId="23" fillId="7" borderId="28" xfId="0" applyNumberFormat="1" applyFont="1" applyFill="1" applyBorder="1" applyAlignment="1" applyProtection="1">
      <alignment horizontal="center" vertical="center" wrapText="1"/>
    </xf>
    <xf numFmtId="3" fontId="9" fillId="3" borderId="31" xfId="0" applyNumberFormat="1" applyFont="1" applyFill="1" applyBorder="1" applyAlignment="1">
      <alignment horizontal="center" vertical="center"/>
    </xf>
    <xf numFmtId="3" fontId="23" fillId="7" borderId="59" xfId="0" applyNumberFormat="1" applyFont="1" applyFill="1" applyBorder="1" applyAlignment="1">
      <alignment horizontal="center" vertical="center"/>
    </xf>
    <xf numFmtId="3" fontId="23" fillId="7" borderId="3" xfId="0" applyNumberFormat="1" applyFont="1" applyFill="1" applyBorder="1" applyAlignment="1">
      <alignment horizontal="center" vertical="center"/>
    </xf>
    <xf numFmtId="4" fontId="1" fillId="2" borderId="70" xfId="0" applyNumberFormat="1" applyFont="1" applyFill="1" applyBorder="1" applyAlignment="1" applyProtection="1">
      <alignment horizontal="center" vertical="center"/>
    </xf>
    <xf numFmtId="0" fontId="1" fillId="2" borderId="67" xfId="0" applyFont="1" applyFill="1" applyBorder="1" applyAlignment="1" applyProtection="1">
      <alignment horizontal="center" vertical="center"/>
    </xf>
    <xf numFmtId="3" fontId="2" fillId="5" borderId="67" xfId="0" applyNumberFormat="1" applyFont="1" applyFill="1" applyBorder="1" applyAlignment="1" applyProtection="1">
      <alignment horizontal="center" vertical="center"/>
      <protection locked="0" hidden="1"/>
    </xf>
    <xf numFmtId="4" fontId="1" fillId="2" borderId="54" xfId="0" applyNumberFormat="1" applyFont="1" applyFill="1" applyBorder="1" applyAlignment="1" applyProtection="1">
      <alignment horizontal="center" vertical="center"/>
    </xf>
    <xf numFmtId="4" fontId="1" fillId="2" borderId="2" xfId="0" applyNumberFormat="1" applyFont="1" applyFill="1" applyBorder="1" applyAlignment="1" applyProtection="1">
      <alignment horizontal="center" vertical="center"/>
    </xf>
    <xf numFmtId="4" fontId="1" fillId="2" borderId="72" xfId="0" applyNumberFormat="1" applyFont="1" applyFill="1" applyBorder="1" applyAlignment="1" applyProtection="1">
      <alignment horizontal="center" vertical="center"/>
    </xf>
    <xf numFmtId="4" fontId="1" fillId="2" borderId="58" xfId="0" applyNumberFormat="1" applyFont="1" applyFill="1" applyBorder="1" applyAlignment="1" applyProtection="1">
      <alignment horizontal="center" vertical="center"/>
    </xf>
    <xf numFmtId="0" fontId="1" fillId="2" borderId="60" xfId="0" applyFont="1" applyFill="1" applyBorder="1" applyAlignment="1">
      <alignment horizontal="center" vertical="center"/>
    </xf>
    <xf numFmtId="3" fontId="1" fillId="3" borderId="34" xfId="0" applyNumberFormat="1" applyFont="1" applyFill="1" applyBorder="1" applyAlignment="1">
      <alignment horizontal="center" vertical="center"/>
    </xf>
    <xf numFmtId="0" fontId="1" fillId="2" borderId="10" xfId="0" applyFont="1" applyFill="1" applyBorder="1" applyAlignment="1">
      <alignment horizontal="center" vertical="center"/>
    </xf>
    <xf numFmtId="0" fontId="1" fillId="2" borderId="9" xfId="0" applyFont="1" applyFill="1" applyBorder="1" applyAlignment="1">
      <alignment horizontal="center" vertical="center"/>
    </xf>
    <xf numFmtId="4" fontId="14" fillId="2" borderId="60" xfId="0" applyNumberFormat="1" applyFont="1" applyFill="1" applyBorder="1" applyAlignment="1">
      <alignment horizontal="center" vertical="center"/>
    </xf>
    <xf numFmtId="2" fontId="1" fillId="3" borderId="29" xfId="0" applyNumberFormat="1" applyFont="1" applyFill="1" applyBorder="1" applyAlignment="1">
      <alignment horizontal="center" vertical="center"/>
    </xf>
    <xf numFmtId="3" fontId="1" fillId="3" borderId="31" xfId="0" applyNumberFormat="1" applyFont="1" applyFill="1" applyBorder="1" applyAlignment="1" applyProtection="1">
      <alignment horizontal="center" vertical="center"/>
    </xf>
    <xf numFmtId="0" fontId="0" fillId="7" borderId="0" xfId="0" applyFill="1" applyBorder="1"/>
    <xf numFmtId="0" fontId="35" fillId="0" borderId="42" xfId="0" applyFont="1" applyBorder="1"/>
    <xf numFmtId="0" fontId="0" fillId="0" borderId="0" xfId="0" applyBorder="1" applyAlignment="1" applyProtection="1"/>
    <xf numFmtId="0" fontId="0" fillId="0" borderId="0" xfId="0" applyProtection="1"/>
    <xf numFmtId="0" fontId="12" fillId="0" borderId="0" xfId="0" applyFont="1" applyBorder="1" applyAlignment="1" applyProtection="1">
      <alignment vertical="center"/>
    </xf>
    <xf numFmtId="0" fontId="7" fillId="0" borderId="0" xfId="0" applyFont="1" applyBorder="1" applyAlignment="1" applyProtection="1">
      <alignment horizontal="center" vertical="center"/>
    </xf>
    <xf numFmtId="14" fontId="0" fillId="0" borderId="0" xfId="0" applyNumberFormat="1" applyAlignment="1" applyProtection="1">
      <alignment horizontal="center" vertical="center"/>
    </xf>
    <xf numFmtId="0" fontId="8" fillId="2" borderId="27" xfId="0" applyFont="1" applyFill="1" applyBorder="1" applyAlignment="1" applyProtection="1">
      <alignment horizontal="center" vertical="center"/>
    </xf>
    <xf numFmtId="0" fontId="13" fillId="0" borderId="0" xfId="0" applyFont="1" applyBorder="1" applyAlignment="1" applyProtection="1">
      <alignment horizontal="center" vertical="center"/>
      <protection locked="0" hidden="1"/>
    </xf>
    <xf numFmtId="0" fontId="2" fillId="2" borderId="23" xfId="0" applyFont="1" applyFill="1" applyBorder="1" applyAlignment="1">
      <alignment horizontal="center" vertical="center" wrapText="1"/>
    </xf>
    <xf numFmtId="4" fontId="1" fillId="2" borderId="64" xfId="0" applyNumberFormat="1" applyFont="1" applyFill="1" applyBorder="1" applyAlignment="1">
      <alignment horizontal="center" vertical="center"/>
    </xf>
    <xf numFmtId="0" fontId="2" fillId="2" borderId="23" xfId="0" applyFont="1" applyFill="1" applyBorder="1" applyAlignment="1">
      <alignment horizontal="center" vertical="center" wrapText="1"/>
    </xf>
    <xf numFmtId="0" fontId="20" fillId="2" borderId="19" xfId="0" applyFont="1" applyFill="1" applyBorder="1" applyAlignment="1">
      <alignment vertical="center"/>
    </xf>
    <xf numFmtId="0" fontId="0" fillId="2" borderId="19" xfId="0" applyFill="1" applyBorder="1" applyAlignment="1">
      <alignment vertical="center"/>
    </xf>
    <xf numFmtId="3" fontId="1" fillId="2" borderId="10" xfId="0" applyNumberFormat="1" applyFont="1" applyFill="1" applyBorder="1" applyAlignment="1" applyProtection="1">
      <alignment horizontal="center" vertical="center"/>
    </xf>
    <xf numFmtId="3" fontId="1" fillId="2" borderId="36" xfId="0" applyNumberFormat="1" applyFont="1" applyFill="1" applyBorder="1" applyAlignment="1" applyProtection="1">
      <alignment horizontal="center" vertical="center"/>
    </xf>
    <xf numFmtId="0" fontId="1" fillId="2" borderId="69" xfId="0" applyFont="1" applyFill="1" applyBorder="1" applyAlignment="1">
      <alignment horizontal="left" vertical="center"/>
    </xf>
    <xf numFmtId="4" fontId="1" fillId="2" borderId="57" xfId="0" applyNumberFormat="1" applyFont="1" applyFill="1" applyBorder="1" applyAlignment="1">
      <alignment horizontal="center" vertical="center"/>
    </xf>
    <xf numFmtId="4" fontId="1" fillId="2" borderId="61" xfId="0" applyNumberFormat="1" applyFont="1" applyFill="1" applyBorder="1" applyAlignment="1">
      <alignment horizontal="center" vertical="center"/>
    </xf>
    <xf numFmtId="165" fontId="1" fillId="2" borderId="8" xfId="0" applyNumberFormat="1" applyFont="1" applyFill="1" applyBorder="1" applyAlignment="1" applyProtection="1">
      <alignment horizontal="center" vertical="center"/>
    </xf>
    <xf numFmtId="0" fontId="12" fillId="0" borderId="0" xfId="0" applyFont="1" applyBorder="1" applyAlignment="1">
      <alignment vertical="center"/>
    </xf>
    <xf numFmtId="0" fontId="1" fillId="2" borderId="62" xfId="0" applyFont="1" applyFill="1" applyBorder="1" applyAlignment="1">
      <alignment horizontal="center" vertical="center"/>
    </xf>
    <xf numFmtId="0" fontId="1" fillId="2" borderId="56" xfId="0" applyFont="1" applyFill="1" applyBorder="1" applyAlignment="1" applyProtection="1">
      <alignment horizontal="center" vertical="center"/>
    </xf>
    <xf numFmtId="0" fontId="0" fillId="0" borderId="0" xfId="0" applyAlignment="1">
      <alignment horizontal="center" vertical="center"/>
    </xf>
    <xf numFmtId="4" fontId="1" fillId="2" borderId="50" xfId="0" applyNumberFormat="1" applyFont="1" applyFill="1" applyBorder="1" applyAlignment="1" applyProtection="1">
      <alignment horizontal="center" vertical="center"/>
    </xf>
    <xf numFmtId="1" fontId="20" fillId="3" borderId="27" xfId="0" applyNumberFormat="1" applyFont="1" applyFill="1" applyBorder="1" applyAlignment="1">
      <alignment horizontal="center" vertical="center"/>
    </xf>
    <xf numFmtId="0" fontId="11" fillId="0" borderId="0" xfId="0" applyFont="1" applyAlignment="1" applyProtection="1">
      <alignment horizontal="left" vertical="center"/>
    </xf>
    <xf numFmtId="0" fontId="2" fillId="0" borderId="32" xfId="0" applyFont="1" applyBorder="1" applyAlignment="1" applyProtection="1">
      <alignment horizontal="right" vertical="center" wrapText="1"/>
    </xf>
    <xf numFmtId="4" fontId="3" fillId="2" borderId="2" xfId="0" applyNumberFormat="1" applyFont="1" applyFill="1" applyBorder="1" applyAlignment="1">
      <alignment horizontal="center" vertical="center"/>
    </xf>
    <xf numFmtId="0" fontId="10" fillId="0" borderId="0" xfId="0" applyFont="1" applyAlignment="1" applyProtection="1">
      <alignment horizontal="left" vertical="center"/>
    </xf>
    <xf numFmtId="0" fontId="36" fillId="0" borderId="0" xfId="0" applyFont="1" applyAlignment="1" applyProtection="1">
      <alignment horizontal="left" vertical="center"/>
    </xf>
    <xf numFmtId="0" fontId="11" fillId="0" borderId="0" xfId="0" applyFont="1" applyAlignment="1" applyProtection="1">
      <alignment horizontal="left" vertical="center"/>
    </xf>
    <xf numFmtId="0" fontId="36" fillId="0" borderId="0" xfId="0" applyFont="1" applyAlignment="1" applyProtection="1">
      <alignment horizontal="left" vertical="center"/>
    </xf>
    <xf numFmtId="0" fontId="10" fillId="0" borderId="0" xfId="0" applyFont="1" applyAlignment="1" applyProtection="1">
      <alignment horizontal="left" vertical="center"/>
    </xf>
    <xf numFmtId="9" fontId="2" fillId="2" borderId="8" xfId="0" applyNumberFormat="1"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11" fillId="0" borderId="0" xfId="0" applyFont="1" applyBorder="1" applyAlignment="1" applyProtection="1">
      <alignment vertical="center" wrapText="1"/>
    </xf>
    <xf numFmtId="0" fontId="11" fillId="0" borderId="0" xfId="0" applyFont="1" applyAlignment="1" applyProtection="1">
      <alignment vertical="top"/>
    </xf>
    <xf numFmtId="0" fontId="11" fillId="0" borderId="0" xfId="0" applyFont="1" applyAlignment="1" applyProtection="1">
      <alignment vertical="center" wrapText="1"/>
    </xf>
    <xf numFmtId="0" fontId="11" fillId="0" borderId="0" xfId="0" applyFont="1" applyAlignment="1" applyProtection="1">
      <alignment vertical="center"/>
    </xf>
    <xf numFmtId="0" fontId="36" fillId="0" borderId="0" xfId="0" applyFont="1" applyAlignment="1" applyProtection="1">
      <alignment vertical="center"/>
    </xf>
    <xf numFmtId="0" fontId="10" fillId="0" borderId="0" xfId="0" applyFont="1" applyAlignment="1" applyProtection="1">
      <alignment vertical="center"/>
    </xf>
    <xf numFmtId="0" fontId="31" fillId="0" borderId="0" xfId="0" applyFont="1" applyBorder="1"/>
    <xf numFmtId="0" fontId="1" fillId="2" borderId="25" xfId="0" applyFont="1" applyFill="1" applyBorder="1" applyAlignment="1">
      <alignment horizontal="left" vertical="center" wrapText="1"/>
    </xf>
    <xf numFmtId="0" fontId="1" fillId="2" borderId="26" xfId="0" applyFont="1" applyFill="1" applyBorder="1" applyAlignment="1">
      <alignment horizontal="left" vertical="center" wrapText="1"/>
    </xf>
    <xf numFmtId="4" fontId="1" fillId="2" borderId="9" xfId="0" applyNumberFormat="1" applyFont="1" applyFill="1" applyBorder="1" applyAlignment="1">
      <alignment horizontal="center" vertical="center"/>
    </xf>
    <xf numFmtId="0" fontId="0" fillId="0" borderId="0" xfId="0" applyBorder="1" applyAlignment="1"/>
    <xf numFmtId="164" fontId="1" fillId="0" borderId="37" xfId="0" applyNumberFormat="1" applyFont="1" applyFill="1" applyBorder="1" applyAlignment="1" applyProtection="1">
      <alignment horizontal="center" vertical="center"/>
    </xf>
    <xf numFmtId="164" fontId="1" fillId="0" borderId="29" xfId="0" applyNumberFormat="1" applyFont="1" applyFill="1" applyBorder="1" applyAlignment="1" applyProtection="1">
      <alignment horizontal="center" vertical="center"/>
    </xf>
    <xf numFmtId="164" fontId="1" fillId="7" borderId="3" xfId="0" applyNumberFormat="1" applyFont="1" applyFill="1" applyBorder="1" applyAlignment="1" applyProtection="1">
      <alignment horizontal="center" vertical="center"/>
    </xf>
    <xf numFmtId="0" fontId="0" fillId="7" borderId="5" xfId="0" applyFill="1" applyBorder="1" applyAlignment="1" applyProtection="1">
      <alignment horizontal="center" vertical="center"/>
    </xf>
    <xf numFmtId="164" fontId="1" fillId="7" borderId="31" xfId="0" applyNumberFormat="1" applyFont="1" applyFill="1" applyBorder="1" applyAlignment="1" applyProtection="1">
      <alignment horizontal="center" vertical="center"/>
    </xf>
    <xf numFmtId="0" fontId="1" fillId="2" borderId="26" xfId="0" applyFont="1" applyFill="1" applyBorder="1" applyAlignment="1">
      <alignment vertical="center"/>
    </xf>
    <xf numFmtId="165" fontId="1" fillId="2" borderId="10" xfId="0" applyNumberFormat="1" applyFont="1" applyFill="1" applyBorder="1" applyAlignment="1" applyProtection="1">
      <alignment horizontal="center" vertical="center"/>
    </xf>
    <xf numFmtId="4" fontId="2" fillId="3" borderId="28" xfId="0" applyNumberFormat="1" applyFont="1" applyFill="1" applyBorder="1" applyAlignment="1" applyProtection="1">
      <alignment horizontal="center" vertical="center"/>
    </xf>
    <xf numFmtId="4" fontId="2" fillId="3" borderId="19" xfId="0" applyNumberFormat="1" applyFont="1" applyFill="1" applyBorder="1" applyAlignment="1" applyProtection="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11" fillId="0" borderId="0" xfId="0" applyFont="1" applyAlignment="1" applyProtection="1">
      <alignment horizontal="left" vertical="top"/>
    </xf>
    <xf numFmtId="0" fontId="2" fillId="0" borderId="0" xfId="0" applyFont="1" applyAlignment="1">
      <alignment horizontal="left" vertical="center"/>
    </xf>
    <xf numFmtId="0" fontId="0" fillId="0" borderId="0" xfId="0" applyAlignment="1">
      <alignment vertical="center"/>
    </xf>
    <xf numFmtId="0" fontId="1" fillId="2" borderId="32" xfId="0" applyFont="1" applyFill="1" applyBorder="1" applyAlignment="1">
      <alignment horizontal="center" vertical="center" wrapText="1"/>
    </xf>
    <xf numFmtId="4" fontId="1" fillId="2" borderId="35" xfId="0" applyNumberFormat="1" applyFont="1" applyFill="1" applyBorder="1" applyAlignment="1" applyProtection="1">
      <alignment horizontal="center" vertical="center" wrapText="1"/>
    </xf>
    <xf numFmtId="0" fontId="1" fillId="2" borderId="29" xfId="0" applyFont="1" applyFill="1" applyBorder="1" applyAlignment="1">
      <alignment horizontal="center" vertical="center"/>
    </xf>
    <xf numFmtId="0" fontId="1" fillId="2" borderId="29"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22" xfId="0" applyFont="1" applyFill="1" applyBorder="1" applyAlignment="1" applyProtection="1">
      <alignment vertical="center"/>
    </xf>
    <xf numFmtId="0" fontId="1" fillId="2" borderId="16" xfId="0" applyFont="1" applyFill="1" applyBorder="1" applyAlignment="1" applyProtection="1">
      <alignment horizontal="center" vertical="center" wrapText="1"/>
    </xf>
    <xf numFmtId="0" fontId="1" fillId="2" borderId="32" xfId="0" applyFont="1" applyFill="1" applyBorder="1" applyAlignment="1" applyProtection="1">
      <alignment horizontal="center" vertical="center" wrapText="1"/>
    </xf>
    <xf numFmtId="4" fontId="1" fillId="2" borderId="32" xfId="0" applyNumberFormat="1" applyFont="1" applyFill="1" applyBorder="1" applyAlignment="1" applyProtection="1">
      <alignment horizontal="center" vertical="center" wrapText="1"/>
    </xf>
    <xf numFmtId="4" fontId="1" fillId="2" borderId="16" xfId="0" applyNumberFormat="1" applyFont="1" applyFill="1" applyBorder="1" applyAlignment="1" applyProtection="1">
      <alignment horizontal="center" vertical="center" wrapText="1"/>
    </xf>
    <xf numFmtId="4" fontId="1" fillId="2" borderId="18" xfId="0" applyNumberFormat="1" applyFont="1" applyFill="1" applyBorder="1" applyAlignment="1" applyProtection="1">
      <alignment horizontal="center" vertical="center" wrapText="1"/>
    </xf>
    <xf numFmtId="4" fontId="1" fillId="2" borderId="29" xfId="0" applyNumberFormat="1"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xf>
    <xf numFmtId="3" fontId="1" fillId="3" borderId="11" xfId="0" applyNumberFormat="1" applyFont="1" applyFill="1" applyBorder="1" applyAlignment="1" applyProtection="1">
      <alignment horizontal="center" vertical="center"/>
    </xf>
    <xf numFmtId="4" fontId="1" fillId="3" borderId="31" xfId="0" applyNumberFormat="1" applyFont="1" applyFill="1" applyBorder="1" applyAlignment="1" applyProtection="1">
      <alignment horizontal="center" vertical="center"/>
    </xf>
    <xf numFmtId="4" fontId="1" fillId="3" borderId="3" xfId="0" applyNumberFormat="1" applyFont="1" applyFill="1" applyBorder="1" applyAlignment="1" applyProtection="1">
      <alignment horizontal="center" vertical="center"/>
    </xf>
    <xf numFmtId="4" fontId="1" fillId="3" borderId="4" xfId="0" applyNumberFormat="1" applyFont="1" applyFill="1" applyBorder="1" applyAlignment="1" applyProtection="1">
      <alignment horizontal="center" vertical="center"/>
    </xf>
    <xf numFmtId="3" fontId="1" fillId="3" borderId="29" xfId="0" applyNumberFormat="1" applyFont="1" applyFill="1" applyBorder="1" applyAlignment="1" applyProtection="1">
      <alignment horizontal="center" vertical="center"/>
    </xf>
    <xf numFmtId="3" fontId="1" fillId="3" borderId="28" xfId="0" applyNumberFormat="1" applyFont="1" applyFill="1" applyBorder="1" applyAlignment="1" applyProtection="1">
      <alignment horizontal="center" vertical="center"/>
    </xf>
    <xf numFmtId="3" fontId="1" fillId="3" borderId="19" xfId="0" applyNumberFormat="1" applyFont="1" applyFill="1" applyBorder="1" applyAlignment="1" applyProtection="1">
      <alignment horizontal="center" vertical="center"/>
    </xf>
    <xf numFmtId="3" fontId="1" fillId="3" borderId="35" xfId="0" applyNumberFormat="1" applyFont="1" applyFill="1" applyBorder="1" applyAlignment="1">
      <alignment horizontal="center" vertical="center" wrapText="1"/>
    </xf>
    <xf numFmtId="3" fontId="1" fillId="3" borderId="50" xfId="0" applyNumberFormat="1" applyFont="1" applyFill="1" applyBorder="1" applyAlignment="1" applyProtection="1">
      <alignment horizontal="center" vertical="center"/>
    </xf>
    <xf numFmtId="2" fontId="1" fillId="3" borderId="33" xfId="0" applyNumberFormat="1" applyFont="1" applyFill="1" applyBorder="1" applyAlignment="1">
      <alignment horizontal="center" vertical="center"/>
    </xf>
    <xf numFmtId="3" fontId="1" fillId="3" borderId="29" xfId="0" applyNumberFormat="1" applyFont="1" applyFill="1" applyBorder="1" applyAlignment="1">
      <alignment horizontal="center" vertical="center"/>
    </xf>
    <xf numFmtId="4" fontId="1" fillId="3" borderId="47" xfId="0" applyNumberFormat="1" applyFont="1" applyFill="1" applyBorder="1" applyAlignment="1" applyProtection="1">
      <alignment horizontal="center" vertical="center"/>
    </xf>
    <xf numFmtId="4" fontId="1" fillId="3" borderId="37" xfId="0" applyNumberFormat="1" applyFont="1" applyFill="1" applyBorder="1" applyAlignment="1" applyProtection="1">
      <alignment horizontal="center" vertical="center"/>
    </xf>
    <xf numFmtId="0" fontId="1" fillId="7" borderId="15" xfId="0" applyFont="1" applyFill="1" applyBorder="1" applyAlignment="1">
      <alignment horizontal="left" vertical="center"/>
    </xf>
    <xf numFmtId="4" fontId="1" fillId="7" borderId="73" xfId="0" applyNumberFormat="1" applyFont="1" applyFill="1" applyBorder="1" applyAlignment="1">
      <alignment horizontal="center" vertical="center"/>
    </xf>
    <xf numFmtId="165" fontId="1" fillId="7" borderId="7" xfId="0" applyNumberFormat="1" applyFont="1" applyFill="1" applyBorder="1" applyAlignment="1" applyProtection="1">
      <alignment horizontal="center" vertical="center"/>
    </xf>
    <xf numFmtId="1" fontId="20" fillId="7" borderId="22" xfId="0" applyNumberFormat="1" applyFont="1" applyFill="1" applyBorder="1" applyAlignment="1">
      <alignment horizontal="center" vertical="center"/>
    </xf>
    <xf numFmtId="1" fontId="9" fillId="7" borderId="23" xfId="0" applyNumberFormat="1" applyFont="1" applyFill="1" applyBorder="1" applyAlignment="1">
      <alignment horizontal="center" vertical="center"/>
    </xf>
    <xf numFmtId="0" fontId="1" fillId="7" borderId="23" xfId="0" applyFont="1" applyFill="1" applyBorder="1" applyAlignment="1">
      <alignment horizontal="center" vertical="center"/>
    </xf>
    <xf numFmtId="0" fontId="1" fillId="7" borderId="24" xfId="0" applyFont="1" applyFill="1" applyBorder="1" applyAlignment="1">
      <alignment horizontal="center" vertical="center"/>
    </xf>
    <xf numFmtId="0" fontId="1" fillId="7" borderId="16" xfId="0" applyFont="1" applyFill="1" applyBorder="1" applyAlignment="1">
      <alignment horizontal="center" vertical="center"/>
    </xf>
    <xf numFmtId="0" fontId="1" fillId="7" borderId="17" xfId="0" applyFont="1" applyFill="1" applyBorder="1" applyAlignment="1">
      <alignment horizontal="center" vertical="center"/>
    </xf>
    <xf numFmtId="0" fontId="1" fillId="7" borderId="18" xfId="0" applyFont="1" applyFill="1" applyBorder="1" applyAlignment="1">
      <alignment horizontal="center" vertical="center"/>
    </xf>
    <xf numFmtId="4" fontId="2" fillId="2" borderId="27" xfId="0" applyNumberFormat="1" applyFont="1" applyFill="1" applyBorder="1" applyAlignment="1">
      <alignment horizontal="center" vertical="center"/>
    </xf>
    <xf numFmtId="0" fontId="16" fillId="0" borderId="0" xfId="0" applyFont="1" applyBorder="1" applyAlignment="1" applyProtection="1">
      <alignment horizontal="left" vertical="center"/>
      <protection locked="0" hidden="1"/>
    </xf>
    <xf numFmtId="0" fontId="1" fillId="0" borderId="0" xfId="0" applyFont="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0" fillId="0" borderId="0" xfId="0" applyAlignment="1">
      <alignment horizontal="left" vertical="center"/>
    </xf>
    <xf numFmtId="0" fontId="1" fillId="2" borderId="67" xfId="0" applyFont="1" applyFill="1" applyBorder="1" applyAlignment="1" applyProtection="1">
      <alignment horizontal="center" vertical="center" wrapText="1"/>
    </xf>
    <xf numFmtId="0" fontId="1" fillId="2" borderId="63" xfId="0" applyFont="1" applyFill="1" applyBorder="1" applyAlignment="1" applyProtection="1">
      <alignment horizontal="center" vertical="center" wrapText="1"/>
    </xf>
    <xf numFmtId="0" fontId="1" fillId="2" borderId="65" xfId="0" applyFont="1" applyFill="1" applyBorder="1" applyAlignment="1" applyProtection="1">
      <alignment horizontal="center" vertical="center" wrapText="1"/>
    </xf>
    <xf numFmtId="3" fontId="1" fillId="3" borderId="54" xfId="0" applyNumberFormat="1" applyFont="1" applyFill="1" applyBorder="1" applyAlignment="1" applyProtection="1">
      <alignment vertical="center"/>
    </xf>
    <xf numFmtId="4" fontId="1" fillId="3" borderId="54" xfId="0" applyNumberFormat="1" applyFont="1" applyFill="1" applyBorder="1" applyAlignment="1" applyProtection="1">
      <alignment vertical="center"/>
    </xf>
    <xf numFmtId="4" fontId="1" fillId="3" borderId="55" xfId="0" applyNumberFormat="1" applyFont="1" applyFill="1" applyBorder="1" applyAlignment="1" applyProtection="1">
      <alignment vertical="center"/>
    </xf>
    <xf numFmtId="3" fontId="1" fillId="3" borderId="2" xfId="0" applyNumberFormat="1" applyFont="1" applyFill="1" applyBorder="1" applyAlignment="1" applyProtection="1">
      <alignment vertical="center"/>
    </xf>
    <xf numFmtId="4" fontId="1" fillId="3" borderId="2" xfId="0" applyNumberFormat="1" applyFont="1" applyFill="1" applyBorder="1" applyAlignment="1" applyProtection="1">
      <alignment vertical="center"/>
    </xf>
    <xf numFmtId="4" fontId="1" fillId="3" borderId="11" xfId="0" applyNumberFormat="1" applyFont="1" applyFill="1" applyBorder="1" applyAlignment="1" applyProtection="1">
      <alignment vertical="center"/>
    </xf>
    <xf numFmtId="3" fontId="1" fillId="3" borderId="57" xfId="0" applyNumberFormat="1" applyFont="1" applyFill="1" applyBorder="1" applyAlignment="1" applyProtection="1">
      <alignment vertical="center"/>
    </xf>
    <xf numFmtId="4" fontId="1" fillId="3" borderId="57" xfId="0" applyNumberFormat="1" applyFont="1" applyFill="1" applyBorder="1" applyAlignment="1" applyProtection="1">
      <alignment vertical="center"/>
    </xf>
    <xf numFmtId="4" fontId="1" fillId="3" borderId="8" xfId="0" applyNumberFormat="1" applyFont="1" applyFill="1" applyBorder="1" applyAlignment="1" applyProtection="1">
      <alignment vertical="center"/>
    </xf>
    <xf numFmtId="4" fontId="1" fillId="3" borderId="24" xfId="0" applyNumberFormat="1" applyFont="1" applyFill="1" applyBorder="1" applyAlignment="1" applyProtection="1">
      <alignment vertical="center"/>
    </xf>
    <xf numFmtId="0" fontId="1" fillId="2" borderId="70" xfId="0" applyFont="1" applyFill="1" applyBorder="1" applyAlignment="1" applyProtection="1">
      <alignment horizontal="center" vertical="center" wrapText="1"/>
    </xf>
    <xf numFmtId="0" fontId="1" fillId="2" borderId="1" xfId="0" applyFont="1" applyFill="1" applyBorder="1" applyProtection="1"/>
    <xf numFmtId="2" fontId="1" fillId="3" borderId="57" xfId="0" applyNumberFormat="1" applyFont="1" applyFill="1" applyBorder="1" applyAlignment="1" applyProtection="1">
      <alignment vertical="center"/>
    </xf>
    <xf numFmtId="0" fontId="11" fillId="0" borderId="0" xfId="0" applyFont="1" applyAlignment="1">
      <alignment horizontal="left" vertical="top"/>
    </xf>
    <xf numFmtId="0" fontId="0" fillId="0" borderId="0" xfId="0" applyAlignment="1"/>
    <xf numFmtId="0" fontId="0" fillId="0" borderId="41" xfId="0" applyBorder="1"/>
    <xf numFmtId="0" fontId="0" fillId="0" borderId="41" xfId="0" applyBorder="1" applyAlignment="1">
      <alignment vertical="center"/>
    </xf>
    <xf numFmtId="0" fontId="45" fillId="0" borderId="42" xfId="0" applyFont="1" applyBorder="1" applyAlignment="1">
      <alignment horizontal="center" vertical="center"/>
    </xf>
    <xf numFmtId="0" fontId="46" fillId="0" borderId="42" xfId="0" applyFont="1" applyBorder="1"/>
    <xf numFmtId="0" fontId="12" fillId="0" borderId="42" xfId="0" applyFont="1" applyBorder="1"/>
    <xf numFmtId="0" fontId="12" fillId="0" borderId="42" xfId="0" applyFont="1" applyBorder="1" applyAlignment="1">
      <alignment horizontal="right"/>
    </xf>
    <xf numFmtId="0" fontId="47" fillId="0" borderId="41" xfId="0" applyFont="1" applyBorder="1" applyAlignment="1">
      <alignment vertical="center"/>
    </xf>
    <xf numFmtId="0" fontId="46" fillId="0" borderId="41" xfId="0" applyFont="1" applyBorder="1" applyAlignment="1">
      <alignment vertical="center"/>
    </xf>
    <xf numFmtId="0" fontId="46" fillId="0" borderId="41" xfId="0" applyFont="1" applyBorder="1" applyAlignment="1" applyProtection="1">
      <alignment vertical="center"/>
    </xf>
    <xf numFmtId="0" fontId="47" fillId="0" borderId="41" xfId="0" applyFont="1" applyBorder="1" applyAlignment="1" applyProtection="1">
      <alignment vertical="center"/>
    </xf>
    <xf numFmtId="0" fontId="47" fillId="0" borderId="41" xfId="0" applyFont="1" applyBorder="1" applyAlignment="1">
      <alignment horizontal="left"/>
    </xf>
    <xf numFmtId="0" fontId="47" fillId="0" borderId="41" xfId="0" applyFont="1" applyBorder="1"/>
    <xf numFmtId="14" fontId="47" fillId="0" borderId="41" xfId="0" applyNumberFormat="1" applyFont="1" applyBorder="1" applyAlignment="1">
      <alignment horizontal="center" vertical="center"/>
    </xf>
    <xf numFmtId="0" fontId="0" fillId="0" borderId="41" xfId="0" applyBorder="1" applyAlignment="1">
      <alignment wrapText="1"/>
    </xf>
    <xf numFmtId="0" fontId="0" fillId="0" borderId="0" xfId="0" applyFill="1" applyBorder="1" applyAlignment="1">
      <alignment horizontal="left" vertical="center" wrapText="1"/>
    </xf>
    <xf numFmtId="4" fontId="2" fillId="0" borderId="0" xfId="0" applyNumberFormat="1" applyFont="1" applyFill="1" applyBorder="1" applyAlignment="1" applyProtection="1">
      <alignment horizontal="center" vertical="center" wrapText="1"/>
    </xf>
    <xf numFmtId="0" fontId="0" fillId="0" borderId="0" xfId="0" applyFill="1" applyBorder="1" applyAlignment="1"/>
    <xf numFmtId="0" fontId="25" fillId="0" borderId="0" xfId="0" applyFont="1" applyFill="1" applyBorder="1" applyAlignment="1" applyProtection="1">
      <alignment vertical="center" wrapText="1"/>
    </xf>
    <xf numFmtId="0" fontId="47" fillId="0" borderId="41" xfId="0" applyFont="1" applyBorder="1" applyAlignment="1">
      <alignment horizontal="left" vertical="center"/>
    </xf>
    <xf numFmtId="0" fontId="45" fillId="0" borderId="42" xfId="0" applyFont="1" applyBorder="1" applyAlignment="1" applyProtection="1">
      <alignment horizontal="center" vertical="center"/>
      <protection locked="0" hidden="1"/>
    </xf>
    <xf numFmtId="0" fontId="7" fillId="0" borderId="41" xfId="0" applyFont="1" applyBorder="1" applyAlignment="1">
      <alignment horizontal="center" vertical="center"/>
    </xf>
    <xf numFmtId="0" fontId="45" fillId="0" borderId="0" xfId="0" applyFont="1" applyBorder="1" applyAlignment="1">
      <alignment horizontal="center" vertical="center"/>
    </xf>
    <xf numFmtId="0" fontId="46" fillId="0" borderId="0" xfId="0" applyFont="1" applyBorder="1"/>
    <xf numFmtId="0" fontId="45" fillId="0" borderId="0" xfId="0" applyFont="1" applyBorder="1" applyAlignment="1" applyProtection="1">
      <alignment horizontal="center" vertical="center"/>
      <protection locked="0" hidden="1"/>
    </xf>
    <xf numFmtId="0" fontId="35" fillId="0" borderId="0" xfId="0" applyFont="1" applyBorder="1"/>
    <xf numFmtId="0" fontId="47" fillId="0" borderId="41" xfId="0" applyFont="1" applyBorder="1" applyAlignment="1">
      <alignment vertical="center" wrapText="1"/>
    </xf>
    <xf numFmtId="0" fontId="47" fillId="0" borderId="41" xfId="0" applyFont="1" applyBorder="1" applyAlignment="1" applyProtection="1">
      <alignment vertical="center"/>
      <protection locked="0" hidden="1"/>
    </xf>
    <xf numFmtId="0" fontId="47" fillId="0" borderId="41" xfId="0" applyFont="1" applyBorder="1" applyAlignment="1" applyProtection="1">
      <alignment vertical="center" wrapText="1"/>
      <protection locked="0" hidden="1"/>
    </xf>
    <xf numFmtId="0" fontId="47" fillId="0" borderId="41" xfId="0" applyFont="1" applyBorder="1" applyAlignment="1" applyProtection="1">
      <alignment horizontal="center" vertical="center"/>
      <protection locked="0" hidden="1"/>
    </xf>
    <xf numFmtId="0" fontId="12" fillId="0" borderId="42" xfId="0" applyFont="1" applyBorder="1" applyAlignment="1">
      <alignment horizontal="right" vertical="center"/>
    </xf>
    <xf numFmtId="0" fontId="47" fillId="0" borderId="41" xfId="0" applyFont="1" applyBorder="1" applyAlignment="1">
      <alignment horizontal="center"/>
    </xf>
    <xf numFmtId="14" fontId="47" fillId="0" borderId="41" xfId="0" applyNumberFormat="1" applyFont="1" applyBorder="1" applyAlignment="1">
      <alignment horizontal="right"/>
    </xf>
    <xf numFmtId="0" fontId="45" fillId="0" borderId="42" xfId="0" applyFont="1" applyBorder="1" applyAlignment="1">
      <alignment horizontal="left" vertical="center"/>
    </xf>
    <xf numFmtId="0" fontId="47" fillId="0" borderId="41" xfId="0" applyFont="1" applyBorder="1" applyAlignment="1">
      <alignment horizontal="right" vertical="center"/>
    </xf>
    <xf numFmtId="0" fontId="45" fillId="0" borderId="42" xfId="0" applyFont="1" applyBorder="1" applyAlignment="1" applyProtection="1">
      <alignment horizontal="right" vertical="center"/>
      <protection locked="0" hidden="1"/>
    </xf>
    <xf numFmtId="14" fontId="47" fillId="0" borderId="41" xfId="0" applyNumberFormat="1" applyFont="1" applyBorder="1" applyAlignment="1">
      <alignment horizontal="right" vertical="center"/>
    </xf>
    <xf numFmtId="14" fontId="47" fillId="0" borderId="41" xfId="0" applyNumberFormat="1" applyFont="1" applyBorder="1" applyAlignment="1" applyProtection="1">
      <alignment horizontal="center" vertical="center"/>
    </xf>
    <xf numFmtId="0" fontId="41" fillId="0" borderId="0" xfId="0" applyFont="1" applyAlignment="1" applyProtection="1">
      <alignment horizontal="left" vertical="center"/>
    </xf>
    <xf numFmtId="0" fontId="42" fillId="0" borderId="0" xfId="0" applyFont="1" applyAlignment="1" applyProtection="1">
      <alignment horizontal="left" vertical="center"/>
    </xf>
    <xf numFmtId="0" fontId="10" fillId="0" borderId="0" xfId="0" applyFont="1" applyAlignment="1" applyProtection="1">
      <alignment horizontal="left" vertical="center"/>
    </xf>
    <xf numFmtId="0" fontId="11" fillId="0" borderId="0" xfId="0" applyFont="1" applyBorder="1" applyAlignment="1" applyProtection="1">
      <alignment horizontal="left" vertical="center" wrapText="1"/>
    </xf>
    <xf numFmtId="0" fontId="11" fillId="0" borderId="0" xfId="0" applyFont="1" applyAlignment="1" applyProtection="1">
      <alignment horizontal="left" vertical="top"/>
    </xf>
    <xf numFmtId="0" fontId="2" fillId="0" borderId="0" xfId="0" applyFont="1" applyAlignment="1">
      <alignment horizontal="left" vertical="center" wrapText="1"/>
    </xf>
    <xf numFmtId="0" fontId="2" fillId="0" borderId="0" xfId="0" applyFont="1" applyAlignment="1">
      <alignment horizontal="left" vertical="center"/>
    </xf>
    <xf numFmtId="0" fontId="8" fillId="0" borderId="0" xfId="0" applyFont="1" applyBorder="1" applyAlignment="1" applyProtection="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Border="1" applyAlignment="1">
      <alignment horizontal="left" vertical="center"/>
    </xf>
    <xf numFmtId="0" fontId="11" fillId="0" borderId="0" xfId="0" applyFont="1" applyAlignment="1" applyProtection="1">
      <alignment horizontal="lef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1" fillId="0" borderId="0" xfId="0" applyFont="1" applyBorder="1" applyAlignment="1">
      <alignment horizontal="left" vertical="center" wrapText="1"/>
    </xf>
    <xf numFmtId="0" fontId="0" fillId="0" borderId="0" xfId="0" applyAlignment="1">
      <alignment horizontal="center"/>
    </xf>
    <xf numFmtId="0" fontId="36" fillId="0" borderId="0" xfId="0" applyFont="1" applyAlignment="1" applyProtection="1">
      <alignment horizontal="left" vertical="top"/>
    </xf>
    <xf numFmtId="0" fontId="11" fillId="0" borderId="0" xfId="0" applyFont="1" applyAlignment="1" applyProtection="1">
      <alignment horizontal="left" vertical="center" wrapText="1"/>
    </xf>
    <xf numFmtId="0" fontId="11" fillId="0" borderId="0" xfId="0" applyFont="1" applyAlignment="1" applyProtection="1">
      <alignment horizontal="left" vertical="center"/>
    </xf>
    <xf numFmtId="0" fontId="1" fillId="0" borderId="15" xfId="0" applyFont="1" applyBorder="1" applyAlignment="1">
      <alignment horizontal="center" vertical="center" wrapText="1"/>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3" fontId="2" fillId="5" borderId="33" xfId="0" applyNumberFormat="1" applyFont="1" applyFill="1" applyBorder="1" applyAlignment="1" applyProtection="1">
      <alignment horizontal="center" vertical="center"/>
      <protection locked="0" hidden="1"/>
    </xf>
    <xf numFmtId="3" fontId="2" fillId="5" borderId="32" xfId="0" applyNumberFormat="1" applyFont="1" applyFill="1" applyBorder="1" applyAlignment="1" applyProtection="1">
      <alignment horizontal="center" vertical="center"/>
      <protection locked="0" hidden="1"/>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11" fillId="0" borderId="0" xfId="0" applyFont="1" applyBorder="1" applyAlignment="1">
      <alignment horizontal="justify" vertical="center" wrapText="1"/>
    </xf>
    <xf numFmtId="0" fontId="0" fillId="0" borderId="0" xfId="0" applyAlignment="1">
      <alignment horizontal="justify" vertical="center" wrapText="1"/>
    </xf>
    <xf numFmtId="0" fontId="0" fillId="0" borderId="0" xfId="0" applyAlignment="1"/>
    <xf numFmtId="0" fontId="1" fillId="2" borderId="26" xfId="0" applyFont="1" applyFill="1" applyBorder="1" applyAlignment="1">
      <alignment horizontal="left" vertical="center"/>
    </xf>
    <xf numFmtId="0" fontId="0" fillId="0" borderId="49" xfId="0" applyBorder="1" applyAlignment="1">
      <alignment horizontal="left" vertical="center"/>
    </xf>
    <xf numFmtId="0" fontId="0" fillId="0" borderId="45" xfId="0" applyBorder="1" applyAlignment="1">
      <alignment horizontal="left" vertical="center"/>
    </xf>
    <xf numFmtId="4" fontId="1" fillId="2" borderId="9" xfId="0" applyNumberFormat="1" applyFont="1" applyFill="1" applyBorder="1" applyAlignment="1">
      <alignment horizontal="center" vertical="center"/>
    </xf>
    <xf numFmtId="0" fontId="0" fillId="0" borderId="52" xfId="0" applyBorder="1" applyAlignment="1">
      <alignment horizontal="center" vertical="center"/>
    </xf>
    <xf numFmtId="0" fontId="0" fillId="0" borderId="63" xfId="0" applyBorder="1" applyAlignment="1">
      <alignment horizontal="center" vertical="center"/>
    </xf>
    <xf numFmtId="165" fontId="1" fillId="2" borderId="36" xfId="0" applyNumberFormat="1" applyFont="1" applyFill="1" applyBorder="1" applyAlignment="1" applyProtection="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xf>
    <xf numFmtId="0" fontId="1" fillId="2" borderId="22"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2" xfId="0" applyFont="1" applyFill="1" applyBorder="1" applyAlignment="1" applyProtection="1">
      <alignment horizontal="center" vertical="center" wrapText="1"/>
    </xf>
    <xf numFmtId="0" fontId="0" fillId="2" borderId="24" xfId="0" applyFill="1" applyBorder="1" applyAlignment="1" applyProtection="1">
      <alignment horizontal="center" vertical="center" wrapText="1"/>
    </xf>
    <xf numFmtId="0" fontId="1" fillId="2" borderId="38" xfId="0" applyFont="1" applyFill="1" applyBorder="1" applyAlignment="1">
      <alignment horizontal="center" vertical="center" wrapText="1"/>
    </xf>
    <xf numFmtId="0" fontId="1" fillId="2" borderId="56"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1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51"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0" xfId="0" applyFont="1" applyFill="1" applyBorder="1" applyAlignment="1">
      <alignment horizontal="center" vertical="center"/>
    </xf>
    <xf numFmtId="0" fontId="1" fillId="2" borderId="3" xfId="0" applyFont="1" applyFill="1" applyBorder="1" applyAlignment="1" applyProtection="1">
      <alignment horizontal="center" vertical="center"/>
    </xf>
    <xf numFmtId="0" fontId="1" fillId="2" borderId="43" xfId="0" applyFont="1" applyFill="1" applyBorder="1" applyAlignment="1" applyProtection="1">
      <alignment horizontal="center" vertical="center"/>
    </xf>
    <xf numFmtId="0" fontId="1" fillId="2" borderId="28" xfId="0" applyFont="1" applyFill="1" applyBorder="1" applyAlignment="1" applyProtection="1">
      <alignment horizontal="center" vertical="center"/>
    </xf>
    <xf numFmtId="0" fontId="1" fillId="2" borderId="20" xfId="0" applyFont="1" applyFill="1" applyBorder="1" applyAlignment="1" applyProtection="1">
      <alignment horizontal="center" vertical="center"/>
    </xf>
    <xf numFmtId="0" fontId="1" fillId="2" borderId="43" xfId="0" applyFont="1" applyFill="1" applyBorder="1" applyAlignment="1">
      <alignment horizontal="center" vertical="center"/>
    </xf>
    <xf numFmtId="0" fontId="0" fillId="0" borderId="0" xfId="0" applyAlignment="1">
      <alignment vertical="center"/>
    </xf>
    <xf numFmtId="3" fontId="2" fillId="6" borderId="22" xfId="0" applyNumberFormat="1" applyFont="1" applyFill="1" applyBorder="1" applyAlignment="1" applyProtection="1">
      <alignment horizontal="center" vertical="center"/>
    </xf>
    <xf numFmtId="3" fontId="2" fillId="6" borderId="24" xfId="0" applyNumberFormat="1" applyFont="1" applyFill="1" applyBorder="1" applyAlignment="1" applyProtection="1">
      <alignment horizontal="center" vertical="center"/>
    </xf>
    <xf numFmtId="0" fontId="0" fillId="0" borderId="12" xfId="0" applyFill="1" applyBorder="1" applyAlignment="1">
      <alignment horizontal="center" vertical="center"/>
    </xf>
    <xf numFmtId="0" fontId="0" fillId="0" borderId="14"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1" fillId="0" borderId="28" xfId="0" applyFont="1" applyBorder="1" applyAlignment="1" applyProtection="1">
      <alignment horizontal="left" vertical="center" wrapText="1"/>
    </xf>
    <xf numFmtId="0" fontId="1" fillId="0" borderId="19" xfId="0" applyFont="1" applyBorder="1" applyAlignment="1" applyProtection="1">
      <alignment horizontal="left" vertical="center" wrapText="1"/>
    </xf>
    <xf numFmtId="0" fontId="1" fillId="0" borderId="35" xfId="0" applyFont="1" applyBorder="1" applyAlignment="1" applyProtection="1">
      <alignment horizontal="left" vertical="center" wrapText="1"/>
    </xf>
    <xf numFmtId="164" fontId="9" fillId="5" borderId="28" xfId="0" applyNumberFormat="1" applyFont="1" applyFill="1" applyBorder="1" applyAlignment="1" applyProtection="1">
      <alignment horizontal="center" vertical="center"/>
      <protection locked="0" hidden="1"/>
    </xf>
    <xf numFmtId="164" fontId="9" fillId="5" borderId="35" xfId="0" applyNumberFormat="1" applyFont="1" applyFill="1" applyBorder="1" applyAlignment="1" applyProtection="1">
      <alignment horizontal="center" vertical="center"/>
      <protection locked="0" hidden="1"/>
    </xf>
    <xf numFmtId="0" fontId="0" fillId="0" borderId="0" xfId="0" applyBorder="1" applyAlignment="1">
      <alignment horizontal="left"/>
    </xf>
    <xf numFmtId="0" fontId="0" fillId="0" borderId="0" xfId="0" applyBorder="1" applyAlignment="1"/>
    <xf numFmtId="3" fontId="1" fillId="3" borderId="28" xfId="0" applyNumberFormat="1" applyFont="1" applyFill="1" applyBorder="1" applyAlignment="1" applyProtection="1">
      <alignment horizontal="center" vertical="center"/>
    </xf>
    <xf numFmtId="0" fontId="0" fillId="3" borderId="35" xfId="0" applyFill="1" applyBorder="1" applyAlignment="1"/>
    <xf numFmtId="4" fontId="2" fillId="2" borderId="12" xfId="0" applyNumberFormat="1" applyFont="1" applyFill="1" applyBorder="1" applyAlignment="1" applyProtection="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2" fillId="2" borderId="22" xfId="0" applyFont="1" applyFill="1" applyBorder="1" applyAlignment="1" applyProtection="1">
      <alignment horizontal="left" vertical="center"/>
    </xf>
    <xf numFmtId="0" fontId="2" fillId="2" borderId="23" xfId="0" applyFont="1" applyFill="1" applyBorder="1" applyAlignment="1" applyProtection="1">
      <alignment horizontal="left" vertical="center"/>
    </xf>
    <xf numFmtId="0" fontId="2" fillId="2" borderId="24" xfId="0" applyFont="1" applyFill="1" applyBorder="1" applyAlignment="1" applyProtection="1">
      <alignment horizontal="left" vertical="center"/>
    </xf>
    <xf numFmtId="0" fontId="1" fillId="7" borderId="28" xfId="0" applyFont="1" applyFill="1" applyBorder="1" applyAlignment="1">
      <alignment horizontal="center" vertical="center"/>
    </xf>
    <xf numFmtId="0" fontId="1" fillId="7" borderId="35" xfId="0" applyFont="1" applyFill="1" applyBorder="1" applyAlignment="1">
      <alignment horizontal="center" vertical="center"/>
    </xf>
    <xf numFmtId="4" fontId="1" fillId="3" borderId="46" xfId="0" applyNumberFormat="1" applyFont="1" applyFill="1" applyBorder="1" applyAlignment="1" applyProtection="1">
      <alignment horizontal="center" vertical="center"/>
    </xf>
    <xf numFmtId="0" fontId="0" fillId="3" borderId="47" xfId="0" applyFill="1" applyBorder="1" applyAlignment="1"/>
    <xf numFmtId="0" fontId="0" fillId="0" borderId="12"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1" fillId="2" borderId="28" xfId="0" applyFont="1" applyFill="1" applyBorder="1" applyAlignment="1">
      <alignment horizontal="left" vertical="center"/>
    </xf>
    <xf numFmtId="0" fontId="1" fillId="2" borderId="20" xfId="0" applyFont="1" applyFill="1" applyBorder="1" applyAlignment="1">
      <alignment horizontal="left" vertical="center"/>
    </xf>
    <xf numFmtId="3" fontId="1" fillId="3" borderId="35" xfId="0" applyNumberFormat="1" applyFont="1" applyFill="1" applyBorder="1" applyAlignment="1" applyProtection="1">
      <alignment horizontal="center" vertical="center"/>
    </xf>
    <xf numFmtId="4" fontId="1" fillId="2" borderId="22" xfId="0" applyNumberFormat="1" applyFont="1" applyFill="1" applyBorder="1" applyAlignment="1" applyProtection="1">
      <alignment horizontal="center" vertical="center" wrapText="1"/>
    </xf>
    <xf numFmtId="0" fontId="0" fillId="2" borderId="24" xfId="0" applyFill="1" applyBorder="1" applyAlignment="1"/>
    <xf numFmtId="0" fontId="1" fillId="2" borderId="38" xfId="0" applyFont="1" applyFill="1" applyBorder="1" applyAlignment="1" applyProtection="1">
      <alignment horizontal="center" vertical="center"/>
    </xf>
    <xf numFmtId="0" fontId="1" fillId="2" borderId="56" xfId="0" applyFont="1" applyFill="1" applyBorder="1" applyAlignment="1" applyProtection="1">
      <alignment horizontal="center"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4" fontId="1" fillId="0" borderId="15" xfId="0" applyNumberFormat="1" applyFont="1" applyBorder="1" applyAlignment="1" applyProtection="1">
      <alignment horizontal="center" vertical="center" wrapText="1"/>
    </xf>
    <xf numFmtId="0" fontId="1" fillId="0" borderId="0" xfId="0" applyFont="1" applyAlignment="1"/>
    <xf numFmtId="0" fontId="1" fillId="0" borderId="7" xfId="0" applyFont="1" applyBorder="1" applyAlignment="1"/>
    <xf numFmtId="0" fontId="1" fillId="0" borderId="15" xfId="0" applyFont="1" applyBorder="1" applyAlignment="1"/>
    <xf numFmtId="0" fontId="1" fillId="2" borderId="56" xfId="0" applyFont="1" applyFill="1" applyBorder="1" applyAlignment="1">
      <alignment horizontal="center" vertical="center" wrapText="1"/>
    </xf>
    <xf numFmtId="0" fontId="8" fillId="0" borderId="0" xfId="0" applyFont="1" applyBorder="1" applyAlignment="1">
      <alignment horizontal="left" vertical="center"/>
    </xf>
    <xf numFmtId="0" fontId="8" fillId="5" borderId="12" xfId="0" applyFont="1" applyFill="1" applyBorder="1" applyAlignment="1" applyProtection="1">
      <alignment horizontal="center" vertical="center"/>
      <protection locked="0" hidden="1"/>
    </xf>
    <xf numFmtId="0" fontId="8" fillId="5" borderId="14" xfId="0" applyFont="1" applyFill="1" applyBorder="1" applyAlignment="1" applyProtection="1">
      <alignment horizontal="center" vertical="center"/>
      <protection locked="0" hidden="1"/>
    </xf>
    <xf numFmtId="0" fontId="8" fillId="5" borderId="16" xfId="0" applyFont="1" applyFill="1" applyBorder="1" applyAlignment="1" applyProtection="1">
      <alignment horizontal="center" vertical="center"/>
      <protection locked="0" hidden="1"/>
    </xf>
    <xf numFmtId="0" fontId="8" fillId="5" borderId="18" xfId="0" applyFont="1" applyFill="1" applyBorder="1" applyAlignment="1" applyProtection="1">
      <alignment horizontal="center" vertical="center"/>
      <protection locked="0" hidden="1"/>
    </xf>
    <xf numFmtId="0" fontId="1" fillId="2" borderId="21" xfId="0" applyFont="1" applyFill="1" applyBorder="1" applyAlignment="1" applyProtection="1">
      <alignment horizontal="center" vertical="center"/>
    </xf>
    <xf numFmtId="0" fontId="8" fillId="2" borderId="33" xfId="0" applyFont="1" applyFill="1" applyBorder="1" applyAlignment="1">
      <alignment horizontal="center" vertical="center"/>
    </xf>
    <xf numFmtId="0" fontId="8" fillId="2" borderId="32"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 fillId="7" borderId="28" xfId="0" applyFont="1" applyFill="1" applyBorder="1" applyAlignment="1">
      <alignment horizontal="left" vertical="center"/>
    </xf>
    <xf numFmtId="0" fontId="0" fillId="0" borderId="19" xfId="0" applyBorder="1" applyAlignment="1">
      <alignment vertical="center"/>
    </xf>
    <xf numFmtId="0" fontId="0" fillId="0" borderId="35" xfId="0" applyBorder="1" applyAlignment="1">
      <alignment vertical="center"/>
    </xf>
    <xf numFmtId="164" fontId="1" fillId="5" borderId="28" xfId="0" applyNumberFormat="1" applyFont="1" applyFill="1" applyBorder="1" applyAlignment="1" applyProtection="1">
      <alignment horizontal="center" vertical="center"/>
      <protection locked="0" hidden="1"/>
    </xf>
    <xf numFmtId="164" fontId="1" fillId="5" borderId="35" xfId="0" applyNumberFormat="1" applyFont="1" applyFill="1" applyBorder="1" applyAlignment="1" applyProtection="1">
      <alignment horizontal="center" vertical="center"/>
      <protection locked="0" hidden="1"/>
    </xf>
    <xf numFmtId="164" fontId="1" fillId="0" borderId="28" xfId="0" applyNumberFormat="1" applyFont="1" applyFill="1" applyBorder="1" applyAlignment="1" applyProtection="1">
      <alignment horizontal="center" vertical="center"/>
    </xf>
    <xf numFmtId="164" fontId="1" fillId="0" borderId="35" xfId="0" applyNumberFormat="1" applyFont="1" applyFill="1" applyBorder="1" applyAlignment="1" applyProtection="1">
      <alignment horizontal="center" vertical="center"/>
    </xf>
    <xf numFmtId="0" fontId="0" fillId="0" borderId="35" xfId="0" applyBorder="1" applyAlignment="1" applyProtection="1">
      <alignment horizontal="center" vertical="center"/>
      <protection locked="0" hidden="1"/>
    </xf>
    <xf numFmtId="164" fontId="1" fillId="0" borderId="46" xfId="0" applyNumberFormat="1" applyFont="1" applyFill="1" applyBorder="1" applyAlignment="1" applyProtection="1">
      <alignment horizontal="center" vertical="center"/>
    </xf>
    <xf numFmtId="164" fontId="1" fillId="0" borderId="47" xfId="0" applyNumberFormat="1" applyFont="1" applyFill="1" applyBorder="1" applyAlignment="1" applyProtection="1">
      <alignment horizontal="center" vertical="center"/>
    </xf>
    <xf numFmtId="164" fontId="1" fillId="5" borderId="29" xfId="0" applyNumberFormat="1" applyFont="1" applyFill="1" applyBorder="1" applyAlignment="1" applyProtection="1">
      <alignment horizontal="center" vertical="center"/>
      <protection locked="0" hidden="1"/>
    </xf>
    <xf numFmtId="4" fontId="2" fillId="3" borderId="10" xfId="0" applyNumberFormat="1" applyFont="1" applyFill="1" applyBorder="1" applyAlignment="1" applyProtection="1">
      <alignment horizontal="center" vertical="center"/>
    </xf>
    <xf numFmtId="0" fontId="0" fillId="3" borderId="48" xfId="0" applyFill="1" applyBorder="1" applyAlignment="1">
      <alignment horizontal="center" vertical="center"/>
    </xf>
    <xf numFmtId="2" fontId="2" fillId="3" borderId="12" xfId="0" applyNumberFormat="1" applyFont="1" applyFill="1" applyBorder="1" applyAlignment="1" applyProtection="1">
      <alignment horizontal="center" vertical="center"/>
    </xf>
    <xf numFmtId="2" fontId="0" fillId="0" borderId="14" xfId="0" applyNumberFormat="1" applyBorder="1" applyAlignment="1" applyProtection="1">
      <alignment horizontal="center" vertical="center"/>
    </xf>
    <xf numFmtId="2" fontId="0" fillId="0" borderId="16" xfId="0" applyNumberFormat="1" applyBorder="1" applyAlignment="1" applyProtection="1">
      <alignment horizontal="center" vertical="center"/>
    </xf>
    <xf numFmtId="2" fontId="0" fillId="0" borderId="18" xfId="0" applyNumberFormat="1" applyBorder="1" applyAlignment="1" applyProtection="1">
      <alignment horizontal="center" vertical="center"/>
    </xf>
    <xf numFmtId="9" fontId="9" fillId="0" borderId="3" xfId="0" applyNumberFormat="1" applyFont="1" applyFill="1" applyBorder="1" applyAlignment="1" applyProtection="1">
      <alignment horizontal="center" vertical="center"/>
    </xf>
    <xf numFmtId="9" fontId="9" fillId="0" borderId="5" xfId="0" applyNumberFormat="1" applyFont="1" applyFill="1" applyBorder="1" applyAlignment="1" applyProtection="1">
      <alignment horizontal="center" vertical="center"/>
    </xf>
    <xf numFmtId="164" fontId="9" fillId="5" borderId="38" xfId="0" applyNumberFormat="1" applyFont="1" applyFill="1" applyBorder="1" applyAlignment="1" applyProtection="1">
      <alignment horizontal="center" vertical="center"/>
      <protection locked="0" hidden="1"/>
    </xf>
    <xf numFmtId="164" fontId="9" fillId="5" borderId="39" xfId="0" applyNumberFormat="1" applyFont="1" applyFill="1" applyBorder="1" applyAlignment="1" applyProtection="1">
      <alignment horizontal="center" vertical="center"/>
      <protection locked="0" hidden="1"/>
    </xf>
    <xf numFmtId="4" fontId="1" fillId="0" borderId="28" xfId="0" applyNumberFormat="1" applyFont="1" applyBorder="1" applyAlignment="1" applyProtection="1">
      <alignment horizontal="left" vertical="center" wrapText="1"/>
    </xf>
    <xf numFmtId="4" fontId="1" fillId="0" borderId="19" xfId="0" applyNumberFormat="1" applyFont="1" applyBorder="1" applyAlignment="1" applyProtection="1">
      <alignment horizontal="left" vertical="center" wrapText="1"/>
    </xf>
    <xf numFmtId="4" fontId="1" fillId="0" borderId="35" xfId="0" applyNumberFormat="1" applyFont="1" applyBorder="1" applyAlignment="1" applyProtection="1">
      <alignment horizontal="left" vertical="center" wrapText="1"/>
    </xf>
    <xf numFmtId="0" fontId="16" fillId="0" borderId="0" xfId="0" applyFont="1" applyBorder="1" applyAlignment="1">
      <alignment horizontal="justify" vertical="center" wrapText="1"/>
    </xf>
    <xf numFmtId="0" fontId="11" fillId="0" borderId="0" xfId="0" applyFont="1" applyBorder="1" applyAlignment="1">
      <alignment horizontal="justify" vertical="top" wrapText="1"/>
    </xf>
    <xf numFmtId="0" fontId="2" fillId="2" borderId="22" xfId="0" applyFont="1" applyFill="1" applyBorder="1" applyAlignment="1" applyProtection="1">
      <alignment horizontal="left" vertical="center" wrapText="1"/>
    </xf>
    <xf numFmtId="0" fontId="2" fillId="2" borderId="23" xfId="0" applyFont="1" applyFill="1" applyBorder="1" applyAlignment="1" applyProtection="1">
      <alignment horizontal="left" vertical="center" wrapText="1"/>
    </xf>
    <xf numFmtId="0" fontId="2" fillId="2" borderId="24" xfId="0" applyFont="1" applyFill="1" applyBorder="1" applyAlignment="1" applyProtection="1">
      <alignment horizontal="left" vertical="center" wrapText="1"/>
    </xf>
    <xf numFmtId="2" fontId="2" fillId="3" borderId="22" xfId="0" applyNumberFormat="1" applyFont="1" applyFill="1" applyBorder="1" applyAlignment="1" applyProtection="1">
      <alignment horizontal="center" vertical="center"/>
    </xf>
    <xf numFmtId="2" fontId="2" fillId="3" borderId="24" xfId="0" applyNumberFormat="1" applyFont="1" applyFill="1" applyBorder="1" applyAlignment="1" applyProtection="1">
      <alignment horizontal="center" vertical="center"/>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1" fillId="0" borderId="28" xfId="0" applyFont="1" applyBorder="1" applyAlignment="1" applyProtection="1">
      <alignment horizontal="left" vertical="center"/>
    </xf>
    <xf numFmtId="0" fontId="1" fillId="0" borderId="19" xfId="0" applyFont="1" applyBorder="1" applyAlignment="1" applyProtection="1">
      <alignment horizontal="left" vertical="center"/>
    </xf>
    <xf numFmtId="0" fontId="1" fillId="0" borderId="35" xfId="0" applyFont="1" applyBorder="1" applyAlignment="1" applyProtection="1">
      <alignment horizontal="left" vertical="center"/>
    </xf>
    <xf numFmtId="164" fontId="1" fillId="5" borderId="16" xfId="0" applyNumberFormat="1" applyFont="1" applyFill="1" applyBorder="1" applyAlignment="1" applyProtection="1">
      <alignment horizontal="center" vertical="center"/>
      <protection locked="0" hidden="1"/>
    </xf>
    <xf numFmtId="164" fontId="1" fillId="5" borderId="18" xfId="0" applyNumberFormat="1" applyFont="1" applyFill="1" applyBorder="1" applyAlignment="1" applyProtection="1">
      <alignment horizontal="center" vertical="center"/>
      <protection locked="0" hidden="1"/>
    </xf>
    <xf numFmtId="4" fontId="24" fillId="4" borderId="12" xfId="0" applyNumberFormat="1" applyFont="1" applyFill="1" applyBorder="1" applyAlignment="1" applyProtection="1">
      <alignment horizontal="center" vertical="center" wrapText="1"/>
    </xf>
    <xf numFmtId="4" fontId="24" fillId="4" borderId="13" xfId="0" applyNumberFormat="1" applyFont="1" applyFill="1" applyBorder="1" applyAlignment="1" applyProtection="1">
      <alignment horizontal="center" vertical="center" wrapText="1"/>
    </xf>
    <xf numFmtId="4" fontId="24" fillId="4" borderId="14" xfId="0" applyNumberFormat="1"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0" fillId="2" borderId="13" xfId="0" applyFill="1" applyBorder="1" applyAlignment="1" applyProtection="1"/>
    <xf numFmtId="0" fontId="0" fillId="2" borderId="0" xfId="0" applyFill="1" applyBorder="1" applyAlignment="1" applyProtection="1"/>
    <xf numFmtId="0" fontId="0" fillId="2" borderId="17" xfId="0" applyFill="1" applyBorder="1" applyAlignment="1"/>
    <xf numFmtId="0" fontId="16" fillId="0" borderId="0" xfId="0" applyFont="1" applyBorder="1" applyAlignment="1">
      <alignment horizontal="left" vertical="top" wrapText="1"/>
    </xf>
    <xf numFmtId="4" fontId="2" fillId="3" borderId="38" xfId="0" applyNumberFormat="1" applyFont="1" applyFill="1" applyBorder="1" applyAlignment="1" applyProtection="1">
      <alignment horizontal="center" vertical="center"/>
    </xf>
    <xf numFmtId="4" fontId="0" fillId="0" borderId="39" xfId="0" applyNumberFormat="1" applyBorder="1" applyAlignment="1" applyProtection="1">
      <alignment horizontal="center" vertical="center"/>
    </xf>
    <xf numFmtId="0" fontId="2" fillId="2" borderId="12" xfId="0" applyFont="1" applyFill="1" applyBorder="1" applyAlignment="1" applyProtection="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0" fillId="2" borderId="0" xfId="0" applyFill="1" applyAlignment="1">
      <alignment horizontal="left" vertical="center" wrapText="1"/>
    </xf>
    <xf numFmtId="0" fontId="0" fillId="2" borderId="7" xfId="0" applyFill="1" applyBorder="1" applyAlignment="1">
      <alignment horizontal="left" vertical="center" wrapText="1"/>
    </xf>
    <xf numFmtId="0" fontId="2" fillId="2" borderId="15" xfId="0" applyFont="1" applyFill="1" applyBorder="1" applyAlignment="1" applyProtection="1">
      <alignment horizontal="left" vertical="center" wrapText="1"/>
    </xf>
    <xf numFmtId="0" fontId="0" fillId="2" borderId="16" xfId="0" applyFill="1" applyBorder="1" applyAlignment="1">
      <alignment horizontal="left" vertical="center" wrapText="1"/>
    </xf>
    <xf numFmtId="0" fontId="0" fillId="2" borderId="17" xfId="0" applyFill="1" applyBorder="1" applyAlignment="1">
      <alignment horizontal="left" vertical="center" wrapText="1"/>
    </xf>
    <xf numFmtId="0" fontId="0" fillId="2" borderId="18" xfId="0" applyFill="1" applyBorder="1" applyAlignment="1">
      <alignment horizontal="left" vertical="center" wrapText="1"/>
    </xf>
    <xf numFmtId="0" fontId="10" fillId="0" borderId="0" xfId="0" applyFont="1" applyBorder="1" applyAlignment="1">
      <alignment horizontal="left" vertical="center"/>
    </xf>
    <xf numFmtId="4" fontId="25" fillId="4" borderId="15" xfId="0" applyNumberFormat="1" applyFont="1" applyFill="1" applyBorder="1" applyAlignment="1" applyProtection="1">
      <alignment horizontal="center" vertical="center" wrapText="1"/>
    </xf>
    <xf numFmtId="4" fontId="25" fillId="4" borderId="0" xfId="0" applyNumberFormat="1" applyFont="1" applyFill="1" applyBorder="1" applyAlignment="1" applyProtection="1">
      <alignment horizontal="center" vertical="center" wrapText="1"/>
    </xf>
    <xf numFmtId="4" fontId="25" fillId="4" borderId="7" xfId="0" applyNumberFormat="1" applyFont="1" applyFill="1" applyBorder="1" applyAlignment="1" applyProtection="1">
      <alignment horizontal="center" vertical="center" wrapText="1"/>
    </xf>
    <xf numFmtId="0" fontId="1" fillId="0" borderId="38" xfId="0" applyFont="1" applyBorder="1" applyAlignment="1" applyProtection="1">
      <alignment horizontal="left" vertical="center"/>
    </xf>
    <xf numFmtId="0" fontId="1" fillId="0" borderId="21" xfId="0" applyFont="1" applyBorder="1" applyAlignment="1" applyProtection="1">
      <alignment horizontal="left" vertical="center"/>
    </xf>
    <xf numFmtId="0" fontId="1" fillId="0" borderId="39" xfId="0" applyFont="1" applyBorder="1" applyAlignment="1" applyProtection="1">
      <alignment horizontal="left" vertical="center"/>
    </xf>
    <xf numFmtId="0" fontId="0" fillId="5" borderId="35" xfId="0" applyFill="1" applyBorder="1" applyAlignment="1" applyProtection="1">
      <alignment horizontal="center" vertical="center"/>
      <protection locked="0" hidden="1"/>
    </xf>
    <xf numFmtId="0" fontId="0" fillId="0" borderId="19" xfId="0" applyBorder="1" applyAlignment="1">
      <alignment horizontal="left" vertical="center"/>
    </xf>
    <xf numFmtId="0" fontId="0" fillId="0" borderId="35" xfId="0" applyBorder="1" applyAlignment="1">
      <alignment horizontal="left" vertical="center"/>
    </xf>
    <xf numFmtId="2" fontId="2" fillId="3" borderId="16" xfId="0" applyNumberFormat="1" applyFont="1" applyFill="1" applyBorder="1" applyAlignment="1" applyProtection="1">
      <alignment horizontal="center" vertical="center"/>
    </xf>
    <xf numFmtId="164" fontId="9" fillId="8" borderId="28" xfId="0" applyNumberFormat="1" applyFont="1" applyFill="1" applyBorder="1" applyAlignment="1" applyProtection="1">
      <alignment horizontal="center" vertical="center"/>
      <protection locked="0" hidden="1"/>
    </xf>
    <xf numFmtId="0" fontId="1" fillId="2" borderId="30" xfId="0" applyFont="1" applyFill="1" applyBorder="1" applyAlignment="1">
      <alignment horizontal="center" vertical="center" wrapText="1"/>
    </xf>
    <xf numFmtId="0" fontId="1" fillId="2" borderId="37" xfId="0" applyFont="1" applyFill="1" applyBorder="1" applyAlignment="1"/>
    <xf numFmtId="164" fontId="1" fillId="5" borderId="40" xfId="0" applyNumberFormat="1" applyFont="1" applyFill="1" applyBorder="1" applyAlignment="1" applyProtection="1">
      <alignment horizontal="center" vertical="center"/>
      <protection locked="0" hidden="1"/>
    </xf>
    <xf numFmtId="0" fontId="0" fillId="0" borderId="36" xfId="0" applyBorder="1" applyAlignment="1" applyProtection="1">
      <alignment horizontal="center" vertical="center"/>
      <protection locked="0" hidden="1"/>
    </xf>
    <xf numFmtId="164" fontId="1" fillId="5" borderId="34" xfId="0" applyNumberFormat="1" applyFont="1" applyFill="1" applyBorder="1" applyAlignment="1" applyProtection="1">
      <alignment horizontal="center" vertical="center"/>
      <protection locked="0" hidden="1"/>
    </xf>
    <xf numFmtId="2" fontId="1" fillId="0" borderId="33" xfId="0" applyNumberFormat="1" applyFont="1" applyBorder="1" applyAlignment="1" applyProtection="1">
      <alignment horizontal="center"/>
    </xf>
    <xf numFmtId="2" fontId="1" fillId="0" borderId="32" xfId="0" applyNumberFormat="1" applyFont="1" applyBorder="1" applyAlignment="1" applyProtection="1">
      <alignment horizontal="center"/>
    </xf>
    <xf numFmtId="164" fontId="9" fillId="5" borderId="40" xfId="0" applyNumberFormat="1" applyFont="1" applyFill="1" applyBorder="1" applyAlignment="1" applyProtection="1">
      <alignment horizontal="center" vertical="center"/>
      <protection locked="0" hidden="1"/>
    </xf>
    <xf numFmtId="164" fontId="9" fillId="5" borderId="36" xfId="0" applyNumberFormat="1" applyFont="1" applyFill="1" applyBorder="1" applyAlignment="1" applyProtection="1">
      <alignment horizontal="center" vertical="center"/>
      <protection locked="0" hidden="1"/>
    </xf>
    <xf numFmtId="0" fontId="2" fillId="2" borderId="22" xfId="0" applyFont="1" applyFill="1" applyBorder="1" applyAlignment="1" applyProtection="1">
      <alignment horizontal="center" vertical="center"/>
    </xf>
    <xf numFmtId="0" fontId="2" fillId="2" borderId="23" xfId="0" applyFont="1" applyFill="1" applyBorder="1" applyAlignment="1" applyProtection="1">
      <alignment horizontal="center" vertical="center"/>
    </xf>
    <xf numFmtId="0" fontId="2" fillId="2" borderId="24" xfId="0" applyFont="1" applyFill="1" applyBorder="1" applyAlignment="1" applyProtection="1">
      <alignment horizontal="center" vertical="center"/>
    </xf>
    <xf numFmtId="4" fontId="2" fillId="3" borderId="28" xfId="0" applyNumberFormat="1" applyFont="1" applyFill="1" applyBorder="1" applyAlignment="1" applyProtection="1">
      <alignment horizontal="center" vertical="center"/>
    </xf>
    <xf numFmtId="2" fontId="2" fillId="3" borderId="33" xfId="0" applyNumberFormat="1" applyFont="1" applyFill="1" applyBorder="1" applyAlignment="1" applyProtection="1">
      <alignment horizontal="center" vertical="center"/>
    </xf>
    <xf numFmtId="2" fontId="0" fillId="0" borderId="32" xfId="0" applyNumberFormat="1" applyBorder="1" applyAlignment="1" applyProtection="1">
      <alignment horizontal="center" vertical="center"/>
    </xf>
    <xf numFmtId="0" fontId="0" fillId="0" borderId="0" xfId="0" applyAlignment="1">
      <alignment vertical="center" wrapText="1"/>
    </xf>
    <xf numFmtId="0" fontId="8" fillId="0" borderId="0" xfId="0" applyFont="1" applyBorder="1" applyAlignment="1" applyProtection="1">
      <alignment horizontal="left" vertical="center"/>
    </xf>
    <xf numFmtId="0" fontId="8" fillId="0" borderId="17" xfId="0" applyFont="1" applyBorder="1" applyAlignment="1" applyProtection="1">
      <alignment horizontal="left" vertical="center"/>
    </xf>
    <xf numFmtId="4" fontId="22" fillId="0" borderId="28" xfId="0" applyNumberFormat="1" applyFont="1" applyBorder="1" applyAlignment="1" applyProtection="1">
      <alignment horizontal="center" vertical="center"/>
    </xf>
    <xf numFmtId="4" fontId="22" fillId="0" borderId="35" xfId="0" applyNumberFormat="1" applyFont="1" applyBorder="1" applyAlignment="1" applyProtection="1">
      <alignment horizontal="center" vertical="center"/>
    </xf>
    <xf numFmtId="4" fontId="21" fillId="3" borderId="28" xfId="0" applyNumberFormat="1" applyFont="1" applyFill="1" applyBorder="1" applyAlignment="1" applyProtection="1">
      <alignment horizontal="center" vertical="center"/>
    </xf>
    <xf numFmtId="0" fontId="20" fillId="0" borderId="35" xfId="0" applyFont="1" applyBorder="1" applyAlignment="1"/>
    <xf numFmtId="0" fontId="1" fillId="0" borderId="3" xfId="0" applyFont="1" applyBorder="1" applyAlignment="1" applyProtection="1">
      <alignment horizontal="left" vertical="center"/>
    </xf>
    <xf numFmtId="0" fontId="1" fillId="0" borderId="4" xfId="0" applyFont="1" applyBorder="1" applyAlignment="1" applyProtection="1">
      <alignment horizontal="left" vertical="center"/>
    </xf>
    <xf numFmtId="0" fontId="1" fillId="0" borderId="5" xfId="0" applyFont="1" applyBorder="1" applyAlignment="1" applyProtection="1">
      <alignment horizontal="left" vertical="center"/>
    </xf>
    <xf numFmtId="4" fontId="8" fillId="5" borderId="27" xfId="0" applyNumberFormat="1" applyFont="1" applyFill="1" applyBorder="1" applyAlignment="1" applyProtection="1">
      <alignment horizontal="center" vertical="center" wrapText="1"/>
      <protection locked="0" hidden="1"/>
    </xf>
    <xf numFmtId="3" fontId="2" fillId="3" borderId="22" xfId="0" applyNumberFormat="1" applyFont="1" applyFill="1" applyBorder="1" applyAlignment="1" applyProtection="1">
      <alignment horizontal="center" vertical="center"/>
    </xf>
    <xf numFmtId="3" fontId="2" fillId="3" borderId="24" xfId="0" applyNumberFormat="1" applyFont="1" applyFill="1" applyBorder="1" applyAlignment="1" applyProtection="1">
      <alignment horizontal="center" vertical="center"/>
    </xf>
    <xf numFmtId="0" fontId="2" fillId="2" borderId="13" xfId="0" applyFont="1" applyFill="1" applyBorder="1" applyAlignment="1" applyProtection="1">
      <alignment horizontal="left" vertical="center" wrapText="1"/>
    </xf>
    <xf numFmtId="0" fontId="2" fillId="2" borderId="14" xfId="0" applyFont="1" applyFill="1" applyBorder="1" applyAlignment="1" applyProtection="1">
      <alignment horizontal="left" vertical="center" wrapText="1"/>
    </xf>
    <xf numFmtId="0" fontId="2" fillId="2" borderId="16" xfId="0" applyFont="1" applyFill="1" applyBorder="1" applyAlignment="1" applyProtection="1">
      <alignment horizontal="left" vertical="center" wrapText="1"/>
    </xf>
    <xf numFmtId="0" fontId="2" fillId="2" borderId="17" xfId="0" applyFont="1" applyFill="1" applyBorder="1" applyAlignment="1" applyProtection="1">
      <alignment horizontal="left" vertical="center" wrapText="1"/>
    </xf>
    <xf numFmtId="0" fontId="2" fillId="2" borderId="18" xfId="0" applyFont="1" applyFill="1" applyBorder="1" applyAlignment="1" applyProtection="1">
      <alignment horizontal="left" vertical="center" wrapText="1"/>
    </xf>
    <xf numFmtId="0" fontId="2" fillId="2" borderId="26" xfId="0" applyFont="1" applyFill="1" applyBorder="1" applyAlignment="1">
      <alignment horizontal="left" vertical="center" wrapText="1"/>
    </xf>
    <xf numFmtId="0" fontId="1" fillId="2" borderId="49" xfId="0" applyFont="1" applyFill="1" applyBorder="1" applyAlignment="1">
      <alignment horizontal="left" vertical="center" wrapText="1"/>
    </xf>
    <xf numFmtId="0" fontId="0" fillId="0" borderId="45" xfId="0" applyBorder="1" applyAlignment="1">
      <alignment horizontal="left"/>
    </xf>
    <xf numFmtId="164" fontId="2" fillId="3" borderId="38" xfId="0" applyNumberFormat="1" applyFont="1" applyFill="1" applyBorder="1" applyAlignment="1" applyProtection="1">
      <alignment horizontal="center" vertical="center"/>
    </xf>
    <xf numFmtId="164" fontId="2" fillId="3" borderId="39" xfId="0" applyNumberFormat="1" applyFont="1" applyFill="1" applyBorder="1" applyAlignment="1" applyProtection="1">
      <alignment horizontal="center" vertical="center"/>
    </xf>
    <xf numFmtId="0" fontId="0" fillId="2" borderId="13" xfId="0" applyFill="1" applyBorder="1" applyAlignment="1">
      <alignment vertical="center" wrapText="1"/>
    </xf>
    <xf numFmtId="0" fontId="0" fillId="2" borderId="14" xfId="0" applyFill="1" applyBorder="1" applyAlignment="1">
      <alignment vertical="center" wrapText="1"/>
    </xf>
    <xf numFmtId="0" fontId="0" fillId="2" borderId="15" xfId="0" applyFill="1" applyBorder="1" applyAlignment="1">
      <alignment vertical="center" wrapText="1"/>
    </xf>
    <xf numFmtId="0" fontId="0" fillId="2" borderId="0" xfId="0" applyFill="1" applyAlignment="1">
      <alignment vertical="center" wrapText="1"/>
    </xf>
    <xf numFmtId="0" fontId="0" fillId="2" borderId="7" xfId="0" applyFill="1" applyBorder="1" applyAlignment="1">
      <alignment vertical="center" wrapText="1"/>
    </xf>
    <xf numFmtId="4" fontId="29" fillId="4" borderId="12" xfId="0" applyNumberFormat="1" applyFont="1" applyFill="1" applyBorder="1" applyAlignment="1" applyProtection="1">
      <alignment horizontal="center" vertical="center" wrapText="1"/>
    </xf>
    <xf numFmtId="4" fontId="29" fillId="4" borderId="13" xfId="0" applyNumberFormat="1" applyFont="1" applyFill="1" applyBorder="1" applyAlignment="1" applyProtection="1">
      <alignment horizontal="center" vertical="center" wrapText="1"/>
    </xf>
    <xf numFmtId="4" fontId="29" fillId="4" borderId="14" xfId="0" applyNumberFormat="1"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0" fillId="2" borderId="14" xfId="0" applyFill="1" applyBorder="1" applyAlignment="1" applyProtection="1"/>
    <xf numFmtId="0" fontId="0" fillId="2" borderId="15" xfId="0" applyFill="1" applyBorder="1" applyAlignment="1" applyProtection="1"/>
    <xf numFmtId="0" fontId="0" fillId="2" borderId="7" xfId="0" applyFill="1" applyBorder="1" applyAlignment="1" applyProtection="1"/>
    <xf numFmtId="0" fontId="0" fillId="2" borderId="16" xfId="0" applyFill="1" applyBorder="1" applyAlignment="1"/>
    <xf numFmtId="0" fontId="0" fillId="2" borderId="18" xfId="0" applyFill="1" applyBorder="1" applyAlignment="1"/>
    <xf numFmtId="0" fontId="10" fillId="0" borderId="41" xfId="0" applyFont="1" applyBorder="1" applyAlignment="1">
      <alignment horizontal="left" vertical="center"/>
    </xf>
    <xf numFmtId="0" fontId="2" fillId="2" borderId="46" xfId="0" applyFont="1" applyFill="1" applyBorder="1" applyAlignment="1" applyProtection="1">
      <alignment horizontal="left" vertical="center"/>
    </xf>
    <xf numFmtId="0" fontId="2" fillId="2" borderId="42" xfId="0" applyFont="1" applyFill="1" applyBorder="1" applyAlignment="1" applyProtection="1">
      <alignment horizontal="left" vertical="center"/>
    </xf>
    <xf numFmtId="0" fontId="2" fillId="2" borderId="47" xfId="0" applyFont="1" applyFill="1" applyBorder="1" applyAlignment="1" applyProtection="1">
      <alignment horizontal="left" vertical="center"/>
    </xf>
    <xf numFmtId="0" fontId="1" fillId="0" borderId="26" xfId="0" applyFont="1" applyBorder="1" applyAlignment="1" applyProtection="1">
      <alignment horizontal="left" vertical="center"/>
    </xf>
    <xf numFmtId="0" fontId="1" fillId="0" borderId="9" xfId="0" applyFont="1" applyBorder="1" applyAlignment="1" applyProtection="1">
      <alignment horizontal="left" vertical="center"/>
    </xf>
    <xf numFmtId="0" fontId="1" fillId="0" borderId="64" xfId="0" applyFont="1" applyBorder="1" applyAlignment="1" applyProtection="1">
      <alignment horizontal="left" vertical="center"/>
    </xf>
    <xf numFmtId="0" fontId="1" fillId="0" borderId="10" xfId="0" applyFont="1" applyBorder="1" applyAlignment="1" applyProtection="1">
      <alignment horizontal="left" vertical="center"/>
    </xf>
    <xf numFmtId="164" fontId="1" fillId="0" borderId="46" xfId="0" applyNumberFormat="1" applyFont="1" applyFill="1" applyBorder="1" applyAlignment="1" applyProtection="1">
      <alignment horizontal="center" vertical="center"/>
      <protection hidden="1"/>
    </xf>
    <xf numFmtId="164" fontId="1" fillId="0" borderId="47" xfId="0" applyNumberFormat="1" applyFont="1" applyFill="1" applyBorder="1" applyAlignment="1" applyProtection="1">
      <alignment horizontal="center" vertical="center"/>
      <protection hidden="1"/>
    </xf>
    <xf numFmtId="164" fontId="1" fillId="0" borderId="28" xfId="0" applyNumberFormat="1" applyFont="1" applyFill="1" applyBorder="1" applyAlignment="1" applyProtection="1">
      <alignment horizontal="center" vertical="center"/>
      <protection hidden="1"/>
    </xf>
    <xf numFmtId="164" fontId="1" fillId="0" borderId="35" xfId="0" applyNumberFormat="1" applyFont="1" applyFill="1" applyBorder="1" applyAlignment="1" applyProtection="1">
      <alignment horizontal="center" vertical="center"/>
      <protection hidden="1"/>
    </xf>
    <xf numFmtId="0" fontId="1" fillId="0" borderId="38" xfId="0" applyFont="1" applyBorder="1" applyAlignment="1">
      <alignment horizontal="left"/>
    </xf>
    <xf numFmtId="0" fontId="1" fillId="0" borderId="21" xfId="0" applyFont="1" applyBorder="1" applyAlignment="1"/>
    <xf numFmtId="0" fontId="1" fillId="0" borderId="39" xfId="0" applyFont="1" applyBorder="1" applyAlignment="1"/>
    <xf numFmtId="0" fontId="1" fillId="0" borderId="16" xfId="0" applyFont="1" applyBorder="1" applyAlignment="1" applyProtection="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4" fontId="1" fillId="0" borderId="28" xfId="0" applyNumberFormat="1" applyFont="1" applyBorder="1" applyAlignment="1" applyProtection="1">
      <alignment horizontal="left" vertical="center"/>
    </xf>
    <xf numFmtId="4" fontId="1" fillId="0" borderId="19" xfId="0" applyNumberFormat="1" applyFont="1" applyBorder="1" applyAlignment="1" applyProtection="1">
      <alignment horizontal="left" vertical="center"/>
    </xf>
    <xf numFmtId="4" fontId="1" fillId="0" borderId="35" xfId="0" applyNumberFormat="1" applyFont="1" applyBorder="1" applyAlignment="1" applyProtection="1">
      <alignment horizontal="left" vertical="center"/>
    </xf>
    <xf numFmtId="0" fontId="0" fillId="0" borderId="19" xfId="0" applyBorder="1" applyAlignment="1">
      <alignment horizontal="left" vertical="center" wrapText="1"/>
    </xf>
    <xf numFmtId="0" fontId="0" fillId="0" borderId="35" xfId="0" applyBorder="1" applyAlignment="1">
      <alignment horizontal="left" vertical="center" wrapText="1"/>
    </xf>
    <xf numFmtId="0" fontId="0" fillId="0" borderId="18" xfId="0" applyBorder="1" applyAlignment="1" applyProtection="1">
      <alignment horizontal="center" vertical="center"/>
      <protection locked="0"/>
    </xf>
    <xf numFmtId="0" fontId="1" fillId="2" borderId="68" xfId="0" applyFont="1" applyFill="1" applyBorder="1" applyAlignment="1">
      <alignment horizontal="center" vertical="center"/>
    </xf>
    <xf numFmtId="0" fontId="1" fillId="2" borderId="71" xfId="0" applyFont="1" applyFill="1" applyBorder="1" applyAlignment="1" applyProtection="1">
      <alignment horizontal="center" vertical="center" wrapText="1"/>
    </xf>
    <xf numFmtId="0" fontId="0" fillId="0" borderId="54" xfId="0" applyBorder="1" applyAlignment="1">
      <alignment horizontal="center" vertical="center"/>
    </xf>
    <xf numFmtId="0" fontId="1" fillId="2" borderId="66"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68" xfId="0" applyFont="1" applyFill="1" applyBorder="1" applyAlignment="1" applyProtection="1">
      <alignment horizontal="center" vertical="center"/>
    </xf>
    <xf numFmtId="4" fontId="22" fillId="7" borderId="28" xfId="0" applyNumberFormat="1" applyFont="1" applyFill="1" applyBorder="1" applyAlignment="1">
      <alignment horizontal="center" vertical="center"/>
    </xf>
    <xf numFmtId="4" fontId="22" fillId="0" borderId="35" xfId="0" applyNumberFormat="1" applyFont="1" applyBorder="1" applyAlignment="1">
      <alignment horizontal="center" vertical="center"/>
    </xf>
    <xf numFmtId="4" fontId="2" fillId="3" borderId="28" xfId="0" applyNumberFormat="1" applyFont="1" applyFill="1" applyBorder="1" applyAlignment="1">
      <alignment horizontal="center" vertical="center"/>
    </xf>
    <xf numFmtId="4" fontId="2" fillId="0" borderId="35" xfId="0" applyNumberFormat="1" applyFont="1" applyBorder="1" applyAlignment="1">
      <alignment horizontal="center" vertical="center"/>
    </xf>
    <xf numFmtId="164" fontId="2" fillId="3" borderId="38" xfId="0" applyNumberFormat="1" applyFont="1" applyFill="1" applyBorder="1" applyAlignment="1">
      <alignment horizontal="center" vertical="center"/>
    </xf>
    <xf numFmtId="0" fontId="2" fillId="0" borderId="39" xfId="0" applyFont="1" applyBorder="1" applyAlignment="1">
      <alignment horizontal="center" vertical="center"/>
    </xf>
    <xf numFmtId="0" fontId="0" fillId="0" borderId="17" xfId="0" applyBorder="1" applyAlignment="1">
      <alignment horizontal="left"/>
    </xf>
    <xf numFmtId="0" fontId="1" fillId="2" borderId="14" xfId="0" applyFont="1" applyFill="1" applyBorder="1" applyAlignment="1">
      <alignment horizontal="center" vertical="center" wrapText="1"/>
    </xf>
    <xf numFmtId="4" fontId="1" fillId="3" borderId="12" xfId="0" applyNumberFormat="1" applyFont="1" applyFill="1" applyBorder="1" applyAlignment="1" applyProtection="1">
      <alignment horizontal="center" vertical="center"/>
    </xf>
    <xf numFmtId="0" fontId="0" fillId="3" borderId="14" xfId="0" applyFill="1" applyBorder="1" applyAlignment="1"/>
    <xf numFmtId="0" fontId="0" fillId="3" borderId="35" xfId="0" applyFill="1" applyBorder="1" applyAlignment="1">
      <alignment horizontal="center" vertical="center"/>
    </xf>
    <xf numFmtId="3" fontId="1" fillId="3" borderId="46" xfId="0" applyNumberFormat="1" applyFont="1" applyFill="1" applyBorder="1" applyAlignment="1">
      <alignment horizontal="center"/>
    </xf>
    <xf numFmtId="3" fontId="1" fillId="3" borderId="47" xfId="0" applyNumberFormat="1" applyFont="1" applyFill="1" applyBorder="1" applyAlignment="1">
      <alignment horizontal="center"/>
    </xf>
    <xf numFmtId="3" fontId="1" fillId="3" borderId="28" xfId="0" applyNumberFormat="1" applyFont="1" applyFill="1" applyBorder="1" applyAlignment="1">
      <alignment horizontal="center"/>
    </xf>
    <xf numFmtId="3" fontId="1" fillId="3" borderId="35" xfId="0" applyNumberFormat="1" applyFont="1" applyFill="1" applyBorder="1" applyAlignment="1">
      <alignment horizontal="center"/>
    </xf>
    <xf numFmtId="4" fontId="1" fillId="3" borderId="28" xfId="0" applyNumberFormat="1" applyFont="1" applyFill="1" applyBorder="1" applyAlignment="1">
      <alignment horizontal="center" vertical="center"/>
    </xf>
    <xf numFmtId="0" fontId="1" fillId="3" borderId="35" xfId="0" applyFont="1" applyFill="1" applyBorder="1" applyAlignment="1">
      <alignment horizontal="center" vertical="center"/>
    </xf>
    <xf numFmtId="49" fontId="8" fillId="5" borderId="22" xfId="0" applyNumberFormat="1" applyFont="1" applyFill="1" applyBorder="1" applyAlignment="1" applyProtection="1">
      <alignment horizontal="center" vertical="center" wrapText="1"/>
      <protection locked="0" hidden="1"/>
    </xf>
    <xf numFmtId="49" fontId="8" fillId="5" borderId="23" xfId="0" applyNumberFormat="1" applyFont="1" applyFill="1" applyBorder="1" applyAlignment="1" applyProtection="1">
      <alignment horizontal="center" vertical="center" wrapText="1"/>
      <protection locked="0" hidden="1"/>
    </xf>
    <xf numFmtId="49" fontId="8" fillId="5" borderId="24" xfId="0" applyNumberFormat="1" applyFont="1" applyFill="1" applyBorder="1" applyAlignment="1" applyProtection="1">
      <alignment horizontal="center" vertical="center" wrapText="1"/>
      <protection locked="0" hidden="1"/>
    </xf>
    <xf numFmtId="1" fontId="9" fillId="3" borderId="23" xfId="0" applyNumberFormat="1" applyFont="1" applyFill="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2" fontId="0" fillId="3" borderId="32" xfId="0" applyNumberFormat="1" applyFill="1" applyBorder="1" applyAlignment="1" applyProtection="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3" fontId="2" fillId="5" borderId="14" xfId="0" applyNumberFormat="1" applyFont="1" applyFill="1" applyBorder="1" applyAlignment="1" applyProtection="1">
      <alignment horizontal="center" vertical="center"/>
      <protection locked="0" hidden="1"/>
    </xf>
    <xf numFmtId="3" fontId="2" fillId="5" borderId="18" xfId="0" applyNumberFormat="1" applyFont="1" applyFill="1" applyBorder="1" applyAlignment="1" applyProtection="1">
      <alignment horizontal="center" vertical="center"/>
      <protection locked="0" hidden="1"/>
    </xf>
    <xf numFmtId="164" fontId="9" fillId="9" borderId="28" xfId="0" applyNumberFormat="1" applyFont="1" applyFill="1" applyBorder="1" applyAlignment="1" applyProtection="1">
      <alignment horizontal="center" vertical="center"/>
      <protection locked="0" hidden="1"/>
    </xf>
    <xf numFmtId="164" fontId="9" fillId="9" borderId="35" xfId="0" applyNumberFormat="1" applyFont="1" applyFill="1" applyBorder="1" applyAlignment="1" applyProtection="1">
      <alignment horizontal="center" vertical="center"/>
      <protection locked="0" hidden="1"/>
    </xf>
    <xf numFmtId="0" fontId="33" fillId="0" borderId="35" xfId="0" applyFont="1" applyFill="1" applyBorder="1" applyAlignment="1" applyProtection="1">
      <alignment horizontal="center" vertical="center"/>
      <protection locked="0" hidden="1"/>
    </xf>
    <xf numFmtId="0" fontId="17" fillId="0" borderId="0" xfId="0" applyFont="1" applyBorder="1" applyAlignment="1">
      <alignment horizontal="justify" vertical="center" wrapText="1"/>
    </xf>
    <xf numFmtId="0" fontId="2" fillId="2" borderId="12" xfId="0" applyFont="1" applyFill="1" applyBorder="1" applyAlignment="1" applyProtection="1">
      <alignment horizontal="left" vertical="center"/>
    </xf>
    <xf numFmtId="0" fontId="2" fillId="2" borderId="13" xfId="0" applyFont="1" applyFill="1" applyBorder="1" applyAlignment="1" applyProtection="1">
      <alignment horizontal="left" vertical="center"/>
    </xf>
    <xf numFmtId="0" fontId="2" fillId="2" borderId="14" xfId="0" applyFont="1" applyFill="1" applyBorder="1" applyAlignment="1" applyProtection="1">
      <alignment horizontal="left" vertical="center"/>
    </xf>
    <xf numFmtId="0" fontId="1" fillId="2" borderId="12"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4" fontId="1" fillId="0" borderId="12" xfId="0" applyNumberFormat="1" applyFont="1" applyBorder="1" applyAlignment="1" applyProtection="1">
      <alignment horizontal="center" vertical="center" wrapText="1"/>
    </xf>
    <xf numFmtId="0" fontId="0" fillId="0" borderId="13" xfId="0" applyBorder="1" applyAlignment="1"/>
    <xf numFmtId="0" fontId="0" fillId="0" borderId="14" xfId="0" applyBorder="1" applyAlignment="1"/>
    <xf numFmtId="0" fontId="0" fillId="0" borderId="15" xfId="0" applyBorder="1" applyAlignment="1"/>
    <xf numFmtId="0" fontId="0" fillId="0" borderId="7" xfId="0" applyBorder="1" applyAlignment="1"/>
    <xf numFmtId="0" fontId="9" fillId="2" borderId="28" xfId="0" applyFont="1" applyFill="1" applyBorder="1" applyAlignment="1">
      <alignment horizontal="left" vertical="center"/>
    </xf>
    <xf numFmtId="0" fontId="20" fillId="2" borderId="20" xfId="0" applyFont="1" applyFill="1" applyBorder="1" applyAlignment="1">
      <alignment vertical="center"/>
    </xf>
    <xf numFmtId="0" fontId="0" fillId="2" borderId="20" xfId="0" applyFill="1" applyBorder="1" applyAlignment="1">
      <alignment vertical="center"/>
    </xf>
    <xf numFmtId="0" fontId="43" fillId="5" borderId="12" xfId="0" applyFont="1" applyFill="1" applyBorder="1" applyAlignment="1" applyProtection="1">
      <alignment horizontal="center" vertical="center"/>
      <protection locked="0" hidden="1"/>
    </xf>
    <xf numFmtId="0" fontId="43" fillId="5" borderId="13" xfId="0" applyFont="1" applyFill="1" applyBorder="1" applyAlignment="1" applyProtection="1">
      <alignment horizontal="center" vertical="center"/>
      <protection locked="0" hidden="1"/>
    </xf>
    <xf numFmtId="0" fontId="43" fillId="5" borderId="14" xfId="0" applyFont="1" applyFill="1" applyBorder="1" applyAlignment="1" applyProtection="1">
      <alignment horizontal="center" vertical="center"/>
      <protection locked="0" hidden="1"/>
    </xf>
    <xf numFmtId="0" fontId="43" fillId="5" borderId="16" xfId="0" applyFont="1" applyFill="1" applyBorder="1" applyAlignment="1" applyProtection="1">
      <alignment horizontal="center" vertical="center"/>
      <protection locked="0" hidden="1"/>
    </xf>
    <xf numFmtId="0" fontId="43" fillId="5" borderId="17" xfId="0" applyFont="1" applyFill="1" applyBorder="1" applyAlignment="1" applyProtection="1">
      <alignment horizontal="center" vertical="center"/>
      <protection locked="0" hidden="1"/>
    </xf>
    <xf numFmtId="0" fontId="43" fillId="5" borderId="18" xfId="0" applyFont="1" applyFill="1" applyBorder="1" applyAlignment="1" applyProtection="1">
      <alignment horizontal="center" vertical="center"/>
      <protection locked="0" hidden="1"/>
    </xf>
    <xf numFmtId="0" fontId="1" fillId="2" borderId="16" xfId="0" applyFont="1" applyFill="1" applyBorder="1" applyAlignment="1">
      <alignment horizontal="center" vertical="center" wrapText="1"/>
    </xf>
    <xf numFmtId="0" fontId="1" fillId="2" borderId="18" xfId="0" applyFont="1" applyFill="1" applyBorder="1" applyAlignment="1">
      <alignment horizontal="center" vertical="center"/>
    </xf>
    <xf numFmtId="4" fontId="2" fillId="2" borderId="22" xfId="0" applyNumberFormat="1" applyFont="1" applyFill="1" applyBorder="1" applyAlignment="1" applyProtection="1">
      <alignment horizontal="center" vertical="center" wrapText="1"/>
    </xf>
    <xf numFmtId="4" fontId="2" fillId="2" borderId="23" xfId="0" applyNumberFormat="1" applyFont="1" applyFill="1" applyBorder="1" applyAlignment="1" applyProtection="1">
      <alignment horizontal="center" vertical="center" wrapText="1"/>
    </xf>
    <xf numFmtId="4" fontId="2" fillId="2" borderId="24" xfId="0" applyNumberFormat="1" applyFont="1" applyFill="1" applyBorder="1" applyAlignment="1" applyProtection="1">
      <alignment horizontal="center" vertical="center" wrapText="1"/>
    </xf>
    <xf numFmtId="0" fontId="1" fillId="2" borderId="23" xfId="0" applyFont="1" applyFill="1" applyBorder="1" applyAlignment="1">
      <alignment horizontal="center" vertical="center" wrapText="1"/>
    </xf>
    <xf numFmtId="0" fontId="2" fillId="2" borderId="16" xfId="0" applyFont="1" applyFill="1" applyBorder="1" applyAlignment="1" applyProtection="1">
      <alignment horizontal="left" vertical="center"/>
    </xf>
    <xf numFmtId="0" fontId="2" fillId="2" borderId="17" xfId="0" applyFont="1" applyFill="1" applyBorder="1" applyAlignment="1" applyProtection="1">
      <alignment horizontal="left" vertical="center"/>
    </xf>
    <xf numFmtId="0" fontId="2" fillId="2" borderId="18" xfId="0" applyFont="1" applyFill="1" applyBorder="1" applyAlignment="1" applyProtection="1">
      <alignment horizontal="left" vertical="center"/>
    </xf>
    <xf numFmtId="0" fontId="2" fillId="2" borderId="49" xfId="0" applyFont="1" applyFill="1" applyBorder="1" applyAlignment="1">
      <alignment horizontal="left" vertical="center" wrapText="1"/>
    </xf>
    <xf numFmtId="0" fontId="26" fillId="0" borderId="45" xfId="0" applyFont="1" applyBorder="1" applyAlignment="1">
      <alignment horizontal="left"/>
    </xf>
    <xf numFmtId="4" fontId="30" fillId="0" borderId="12" xfId="0" applyNumberFormat="1" applyFont="1" applyFill="1" applyBorder="1" applyAlignment="1" applyProtection="1">
      <alignment horizontal="center" vertical="center" wrapText="1"/>
    </xf>
    <xf numFmtId="4" fontId="1" fillId="0" borderId="13" xfId="0" applyNumberFormat="1" applyFont="1" applyFill="1" applyBorder="1" applyAlignment="1" applyProtection="1">
      <alignment horizontal="center" vertical="center" wrapText="1"/>
    </xf>
    <xf numFmtId="4" fontId="1" fillId="0" borderId="16" xfId="0" applyNumberFormat="1" applyFont="1" applyFill="1" applyBorder="1" applyAlignment="1" applyProtection="1">
      <alignment horizontal="center" vertical="center" wrapText="1"/>
    </xf>
    <xf numFmtId="4" fontId="1" fillId="0" borderId="17" xfId="0" applyNumberFormat="1" applyFont="1" applyFill="1" applyBorder="1" applyAlignment="1" applyProtection="1">
      <alignment horizontal="center" vertical="center" wrapText="1"/>
    </xf>
    <xf numFmtId="4" fontId="1" fillId="3" borderId="3" xfId="0" applyNumberFormat="1" applyFont="1" applyFill="1" applyBorder="1" applyAlignment="1" applyProtection="1">
      <alignment horizontal="center" vertical="center"/>
    </xf>
    <xf numFmtId="4" fontId="1" fillId="3" borderId="5" xfId="0" applyNumberFormat="1" applyFont="1" applyFill="1" applyBorder="1" applyAlignment="1" applyProtection="1">
      <alignment horizontal="center" vertical="center"/>
    </xf>
    <xf numFmtId="4" fontId="2" fillId="3" borderId="35" xfId="0" applyNumberFormat="1" applyFont="1" applyFill="1" applyBorder="1" applyAlignment="1" applyProtection="1">
      <alignment horizontal="center" vertical="center"/>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3" fontId="1" fillId="3" borderId="3" xfId="0" applyNumberFormat="1" applyFont="1" applyFill="1" applyBorder="1" applyAlignment="1" applyProtection="1">
      <alignment horizontal="center" vertical="center"/>
    </xf>
    <xf numFmtId="3" fontId="1" fillId="3" borderId="5" xfId="0" applyNumberFormat="1" applyFont="1" applyFill="1" applyBorder="1" applyAlignment="1" applyProtection="1">
      <alignment horizontal="center" vertical="center"/>
    </xf>
    <xf numFmtId="4" fontId="1" fillId="3" borderId="28" xfId="0" applyNumberFormat="1" applyFont="1" applyFill="1" applyBorder="1" applyAlignment="1" applyProtection="1">
      <alignment horizontal="center" vertical="center"/>
    </xf>
    <xf numFmtId="4" fontId="1" fillId="3" borderId="35" xfId="0" applyNumberFormat="1" applyFont="1" applyFill="1" applyBorder="1" applyAlignment="1" applyProtection="1">
      <alignment horizontal="center" vertical="center"/>
    </xf>
    <xf numFmtId="3" fontId="1" fillId="3" borderId="16" xfId="0" applyNumberFormat="1" applyFont="1" applyFill="1" applyBorder="1" applyAlignment="1" applyProtection="1">
      <alignment horizontal="center" vertical="center"/>
    </xf>
    <xf numFmtId="3" fontId="1" fillId="3" borderId="18" xfId="0" applyNumberFormat="1" applyFont="1" applyFill="1" applyBorder="1" applyAlignment="1" applyProtection="1">
      <alignment horizontal="center" vertical="center"/>
    </xf>
    <xf numFmtId="164" fontId="2" fillId="3" borderId="16" xfId="0" applyNumberFormat="1" applyFont="1" applyFill="1" applyBorder="1" applyAlignment="1" applyProtection="1">
      <alignment horizontal="center" vertical="center"/>
    </xf>
    <xf numFmtId="164" fontId="2" fillId="3" borderId="17" xfId="0" applyNumberFormat="1" applyFont="1" applyFill="1" applyBorder="1" applyAlignment="1" applyProtection="1">
      <alignment horizontal="center" vertical="center"/>
    </xf>
    <xf numFmtId="164" fontId="2" fillId="3" borderId="18" xfId="0" applyNumberFormat="1" applyFont="1" applyFill="1" applyBorder="1" applyAlignment="1" applyProtection="1">
      <alignment horizontal="center" vertical="center"/>
    </xf>
    <xf numFmtId="4" fontId="2" fillId="2" borderId="13" xfId="0" applyNumberFormat="1" applyFont="1" applyFill="1" applyBorder="1" applyAlignment="1" applyProtection="1">
      <alignment horizontal="center" vertical="center"/>
    </xf>
    <xf numFmtId="4" fontId="2" fillId="2" borderId="14" xfId="0" applyNumberFormat="1" applyFont="1" applyFill="1" applyBorder="1" applyAlignment="1" applyProtection="1">
      <alignment horizontal="center" vertical="center"/>
    </xf>
    <xf numFmtId="3" fontId="2" fillId="5" borderId="12" xfId="0" applyNumberFormat="1" applyFont="1" applyFill="1" applyBorder="1" applyAlignment="1" applyProtection="1">
      <alignment horizontal="center" vertical="center"/>
      <protection locked="0" hidden="1"/>
    </xf>
    <xf numFmtId="3" fontId="2" fillId="5" borderId="16" xfId="0" applyNumberFormat="1" applyFont="1" applyFill="1" applyBorder="1" applyAlignment="1" applyProtection="1">
      <alignment horizontal="center" vertical="center"/>
      <protection locked="0" hidden="1"/>
    </xf>
    <xf numFmtId="3" fontId="1" fillId="3" borderId="38" xfId="0" applyNumberFormat="1" applyFont="1" applyFill="1" applyBorder="1" applyAlignment="1" applyProtection="1">
      <alignment horizontal="center" vertical="center"/>
    </xf>
    <xf numFmtId="3" fontId="1" fillId="3" borderId="39" xfId="0" applyNumberFormat="1" applyFont="1" applyFill="1" applyBorder="1" applyAlignment="1" applyProtection="1">
      <alignment horizontal="center" vertical="center"/>
    </xf>
    <xf numFmtId="2" fontId="27" fillId="0" borderId="16" xfId="0" applyNumberFormat="1" applyFont="1" applyBorder="1" applyAlignment="1">
      <alignment horizontal="center" vertical="center"/>
    </xf>
    <xf numFmtId="2" fontId="27" fillId="0" borderId="18" xfId="0" applyNumberFormat="1" applyFont="1" applyBorder="1" applyAlignment="1">
      <alignment horizontal="center" vertical="center"/>
    </xf>
    <xf numFmtId="4" fontId="23" fillId="0" borderId="16" xfId="0" applyNumberFormat="1" applyFont="1" applyFill="1" applyBorder="1" applyAlignment="1" applyProtection="1">
      <alignment horizontal="center" vertical="center"/>
    </xf>
    <xf numFmtId="4" fontId="23" fillId="0" borderId="18" xfId="0" applyNumberFormat="1" applyFont="1" applyFill="1" applyBorder="1" applyAlignment="1" applyProtection="1">
      <alignment horizontal="center" vertical="center"/>
    </xf>
    <xf numFmtId="4" fontId="2" fillId="3" borderId="22" xfId="0" applyNumberFormat="1" applyFont="1" applyFill="1" applyBorder="1" applyAlignment="1" applyProtection="1">
      <alignment horizontal="center" vertical="center"/>
    </xf>
    <xf numFmtId="4" fontId="2" fillId="3" borderId="24" xfId="0" applyNumberFormat="1" applyFont="1" applyFill="1" applyBorder="1" applyAlignment="1" applyProtection="1">
      <alignment horizontal="center" vertical="center"/>
    </xf>
    <xf numFmtId="0" fontId="30" fillId="0" borderId="33" xfId="0" applyFont="1" applyBorder="1" applyAlignment="1">
      <alignment horizontal="center" vertical="center"/>
    </xf>
    <xf numFmtId="0" fontId="1" fillId="0" borderId="32" xfId="0" applyFont="1" applyBorder="1" applyAlignment="1">
      <alignment horizontal="center" vertical="center"/>
    </xf>
    <xf numFmtId="4" fontId="1" fillId="2" borderId="24" xfId="0" applyNumberFormat="1" applyFont="1" applyFill="1" applyBorder="1" applyAlignment="1" applyProtection="1">
      <alignment horizontal="center" vertical="center" wrapText="1"/>
    </xf>
    <xf numFmtId="4" fontId="1" fillId="2" borderId="23" xfId="0" applyNumberFormat="1" applyFont="1" applyFill="1" applyBorder="1" applyAlignment="1" applyProtection="1">
      <alignment horizontal="center" vertical="center" wrapText="1"/>
    </xf>
    <xf numFmtId="4" fontId="1" fillId="3" borderId="4" xfId="0" applyNumberFormat="1" applyFont="1" applyFill="1" applyBorder="1" applyAlignment="1" applyProtection="1">
      <alignment horizontal="center" vertical="center"/>
    </xf>
    <xf numFmtId="4" fontId="2" fillId="3" borderId="19" xfId="0" applyNumberFormat="1" applyFont="1" applyFill="1" applyBorder="1" applyAlignment="1" applyProtection="1">
      <alignment horizontal="center" vertical="center"/>
    </xf>
    <xf numFmtId="3" fontId="1" fillId="3" borderId="19" xfId="0" applyNumberFormat="1" applyFont="1" applyFill="1" applyBorder="1" applyAlignment="1" applyProtection="1">
      <alignment horizontal="center" vertical="center"/>
    </xf>
    <xf numFmtId="3" fontId="1" fillId="3" borderId="28" xfId="0" applyNumberFormat="1" applyFont="1" applyFill="1" applyBorder="1" applyAlignment="1">
      <alignment horizontal="center" vertical="center" wrapText="1"/>
    </xf>
    <xf numFmtId="3" fontId="1" fillId="3" borderId="19" xfId="0" applyNumberFormat="1" applyFont="1" applyFill="1" applyBorder="1" applyAlignment="1">
      <alignment horizontal="center" vertical="center" wrapText="1"/>
    </xf>
    <xf numFmtId="3" fontId="1" fillId="3" borderId="35" xfId="0" applyNumberFormat="1" applyFont="1" applyFill="1" applyBorder="1" applyAlignment="1">
      <alignment horizontal="center" vertical="center" wrapText="1"/>
    </xf>
    <xf numFmtId="4" fontId="22" fillId="7" borderId="28" xfId="0" applyNumberFormat="1" applyFont="1" applyFill="1" applyBorder="1" applyAlignment="1">
      <alignment horizontal="center" vertical="center" wrapText="1"/>
    </xf>
    <xf numFmtId="4" fontId="22" fillId="7" borderId="19" xfId="0" applyNumberFormat="1" applyFont="1" applyFill="1" applyBorder="1" applyAlignment="1">
      <alignment horizontal="center" vertical="center" wrapText="1"/>
    </xf>
    <xf numFmtId="4" fontId="22" fillId="7" borderId="35" xfId="0" applyNumberFormat="1" applyFont="1" applyFill="1" applyBorder="1" applyAlignment="1">
      <alignment horizontal="center" vertical="center" wrapText="1"/>
    </xf>
    <xf numFmtId="0" fontId="2" fillId="0" borderId="12"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2" fillId="0" borderId="16" xfId="0" applyFont="1" applyBorder="1" applyAlignment="1" applyProtection="1">
      <alignment horizontal="left" vertical="center" wrapText="1"/>
    </xf>
    <xf numFmtId="0" fontId="2" fillId="0" borderId="17" xfId="0" applyFont="1" applyBorder="1" applyAlignment="1" applyProtection="1">
      <alignment horizontal="left" vertical="center" wrapText="1"/>
    </xf>
    <xf numFmtId="0" fontId="2" fillId="0" borderId="18" xfId="0" applyFont="1" applyBorder="1" applyAlignment="1" applyProtection="1">
      <alignment horizontal="left" vertical="center" wrapText="1"/>
    </xf>
    <xf numFmtId="1" fontId="2" fillId="7" borderId="33" xfId="0" applyNumberFormat="1" applyFont="1" applyFill="1" applyBorder="1" applyAlignment="1" applyProtection="1">
      <alignment horizontal="center" vertical="center"/>
    </xf>
    <xf numFmtId="0" fontId="0" fillId="0" borderId="44" xfId="0" applyBorder="1" applyAlignment="1">
      <alignment horizontal="center" vertical="center"/>
    </xf>
    <xf numFmtId="0" fontId="1" fillId="7" borderId="12" xfId="0" applyFont="1" applyFill="1" applyBorder="1" applyAlignment="1" applyProtection="1">
      <alignment horizontal="center" vertical="center"/>
    </xf>
    <xf numFmtId="0" fontId="1" fillId="7" borderId="13" xfId="0" applyFont="1" applyFill="1" applyBorder="1" applyAlignment="1" applyProtection="1">
      <alignment horizontal="center" vertical="center"/>
    </xf>
    <xf numFmtId="0" fontId="0" fillId="7" borderId="13" xfId="0"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0" fillId="7" borderId="0" xfId="0" applyFill="1" applyAlignment="1">
      <alignment horizontal="center" vertical="center"/>
    </xf>
    <xf numFmtId="0" fontId="0" fillId="7" borderId="7" xfId="0" applyFill="1" applyBorder="1" applyAlignment="1">
      <alignment horizontal="center" vertical="center"/>
    </xf>
    <xf numFmtId="4" fontId="8" fillId="5" borderId="22" xfId="0" applyNumberFormat="1" applyFont="1" applyFill="1" applyBorder="1" applyAlignment="1" applyProtection="1">
      <alignment horizontal="center" vertical="center" wrapText="1"/>
      <protection locked="0" hidden="1"/>
    </xf>
    <xf numFmtId="4" fontId="8" fillId="5" borderId="24" xfId="0" applyNumberFormat="1" applyFont="1" applyFill="1" applyBorder="1" applyAlignment="1" applyProtection="1">
      <alignment horizontal="center" vertical="center" wrapText="1"/>
      <protection locked="0" hidden="1"/>
    </xf>
    <xf numFmtId="0" fontId="1" fillId="0" borderId="22" xfId="0" applyFont="1" applyBorder="1" applyAlignment="1" applyProtection="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164" fontId="1" fillId="5" borderId="46" xfId="0" applyNumberFormat="1" applyFont="1" applyFill="1" applyBorder="1" applyAlignment="1" applyProtection="1">
      <alignment horizontal="center" vertical="center"/>
      <protection locked="0" hidden="1"/>
    </xf>
    <xf numFmtId="0" fontId="0" fillId="0" borderId="47" xfId="0" applyBorder="1" applyAlignment="1" applyProtection="1">
      <alignment horizontal="center" vertical="center"/>
      <protection locked="0"/>
    </xf>
    <xf numFmtId="0" fontId="0" fillId="0" borderId="23" xfId="0" applyBorder="1" applyAlignment="1">
      <alignment horizontal="left" vertical="center"/>
    </xf>
    <xf numFmtId="0" fontId="0" fillId="0" borderId="24" xfId="0" applyBorder="1" applyAlignment="1">
      <alignment horizontal="left" vertical="center"/>
    </xf>
    <xf numFmtId="164" fontId="1" fillId="7" borderId="3" xfId="0" applyNumberFormat="1" applyFont="1" applyFill="1" applyBorder="1" applyAlignment="1" applyProtection="1">
      <alignment horizontal="center" vertical="center"/>
    </xf>
    <xf numFmtId="164" fontId="1" fillId="7" borderId="5" xfId="0" applyNumberFormat="1" applyFont="1" applyFill="1" applyBorder="1" applyAlignment="1" applyProtection="1">
      <alignment horizontal="center" vertical="center"/>
    </xf>
    <xf numFmtId="3" fontId="2" fillId="7" borderId="12" xfId="0" applyNumberFormat="1" applyFont="1" applyFill="1" applyBorder="1" applyAlignment="1" applyProtection="1">
      <alignment horizontal="center" vertical="center"/>
    </xf>
    <xf numFmtId="3" fontId="2" fillId="7" borderId="14" xfId="0" applyNumberFormat="1" applyFont="1" applyFill="1" applyBorder="1" applyAlignment="1" applyProtection="1">
      <alignment horizontal="center" vertical="center"/>
    </xf>
    <xf numFmtId="0" fontId="0" fillId="0" borderId="15" xfId="0" applyBorder="1" applyAlignment="1">
      <alignment horizontal="center" vertical="center"/>
    </xf>
    <xf numFmtId="4" fontId="22" fillId="7" borderId="28" xfId="0" applyNumberFormat="1" applyFont="1" applyFill="1" applyBorder="1" applyAlignment="1" applyProtection="1">
      <alignment horizontal="center" vertical="center"/>
    </xf>
    <xf numFmtId="4" fontId="22" fillId="7" borderId="35" xfId="0" applyNumberFormat="1" applyFont="1" applyFill="1" applyBorder="1" applyAlignment="1" applyProtection="1">
      <alignment horizontal="center" vertical="center"/>
    </xf>
    <xf numFmtId="0" fontId="1" fillId="0" borderId="23" xfId="0" applyFont="1" applyBorder="1" applyAlignment="1" applyProtection="1">
      <alignment horizontal="left" vertical="center" wrapText="1"/>
    </xf>
    <xf numFmtId="0" fontId="1" fillId="0" borderId="24" xfId="0" applyFont="1" applyBorder="1" applyAlignment="1" applyProtection="1">
      <alignment horizontal="left" vertical="center" wrapText="1"/>
    </xf>
    <xf numFmtId="0" fontId="1" fillId="2" borderId="22" xfId="0" applyFont="1" applyFill="1" applyBorder="1" applyAlignment="1" applyProtection="1">
      <alignment horizontal="left" vertical="center"/>
    </xf>
    <xf numFmtId="0" fontId="1" fillId="2" borderId="23" xfId="0" applyFont="1" applyFill="1" applyBorder="1" applyAlignment="1" applyProtection="1">
      <alignment horizontal="left" vertical="center"/>
    </xf>
    <xf numFmtId="0" fontId="1" fillId="2" borderId="22" xfId="0" applyFont="1" applyFill="1" applyBorder="1" applyAlignment="1" applyProtection="1">
      <alignment vertical="center"/>
    </xf>
    <xf numFmtId="0" fontId="1" fillId="2" borderId="23" xfId="0" applyFont="1" applyFill="1" applyBorder="1" applyAlignment="1" applyProtection="1">
      <alignment vertical="center"/>
    </xf>
    <xf numFmtId="0" fontId="1" fillId="2" borderId="68" xfId="0" applyFont="1" applyFill="1" applyBorder="1" applyAlignment="1" applyProtection="1">
      <alignment vertical="center"/>
    </xf>
    <xf numFmtId="0" fontId="1" fillId="2" borderId="22" xfId="0" applyFont="1" applyFill="1" applyBorder="1" applyAlignment="1" applyProtection="1">
      <alignment horizontal="left" vertical="center" wrapText="1"/>
    </xf>
    <xf numFmtId="0" fontId="1" fillId="2" borderId="23" xfId="0" applyFont="1" applyFill="1" applyBorder="1" applyAlignment="1" applyProtection="1">
      <alignment horizontal="left" vertical="center" wrapText="1"/>
    </xf>
    <xf numFmtId="0" fontId="1" fillId="2" borderId="68" xfId="0" applyFont="1" applyFill="1" applyBorder="1" applyAlignment="1" applyProtection="1">
      <alignment horizontal="left" vertical="center" wrapText="1"/>
    </xf>
    <xf numFmtId="0" fontId="2" fillId="2" borderId="43" xfId="0" applyFont="1" applyFill="1" applyBorder="1" applyAlignment="1" applyProtection="1">
      <alignment horizontal="left" vertical="center"/>
    </xf>
    <xf numFmtId="0" fontId="2" fillId="2" borderId="28" xfId="0" applyFont="1" applyFill="1" applyBorder="1" applyAlignment="1" applyProtection="1">
      <alignment horizontal="left" vertical="center"/>
    </xf>
    <xf numFmtId="0" fontId="2" fillId="2" borderId="19" xfId="0" applyFont="1" applyFill="1" applyBorder="1" applyAlignment="1" applyProtection="1">
      <alignment horizontal="left" vertical="center"/>
    </xf>
    <xf numFmtId="0" fontId="2" fillId="2" borderId="20" xfId="0" applyFont="1" applyFill="1" applyBorder="1" applyAlignment="1" applyProtection="1">
      <alignment horizontal="left" vertical="center"/>
    </xf>
    <xf numFmtId="0" fontId="2" fillId="2" borderId="38" xfId="0" applyFont="1" applyFill="1" applyBorder="1" applyAlignment="1" applyProtection="1">
      <alignment horizontal="left" vertical="center"/>
    </xf>
    <xf numFmtId="0" fontId="2" fillId="2" borderId="21" xfId="0" applyFont="1" applyFill="1" applyBorder="1" applyAlignment="1" applyProtection="1">
      <alignment horizontal="left" vertical="center"/>
    </xf>
    <xf numFmtId="0" fontId="2" fillId="2" borderId="56" xfId="0" applyFont="1" applyFill="1" applyBorder="1" applyAlignment="1" applyProtection="1">
      <alignment horizontal="left" vertical="center"/>
    </xf>
    <xf numFmtId="0" fontId="1" fillId="0" borderId="22"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24" xfId="0"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1" fillId="0" borderId="62" xfId="0" applyFont="1" applyBorder="1" applyAlignment="1" applyProtection="1">
      <alignment horizontal="center"/>
    </xf>
    <xf numFmtId="0" fontId="1" fillId="0" borderId="42" xfId="0" applyFont="1" applyBorder="1" applyAlignment="1" applyProtection="1">
      <alignment horizontal="center"/>
    </xf>
    <xf numFmtId="0" fontId="1" fillId="0" borderId="47" xfId="0" applyFont="1" applyBorder="1" applyAlignment="1" applyProtection="1">
      <alignment horizontal="center"/>
    </xf>
    <xf numFmtId="0" fontId="1" fillId="0" borderId="15"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3" fontId="1" fillId="0" borderId="66" xfId="0" applyNumberFormat="1" applyFont="1" applyBorder="1" applyAlignment="1" applyProtection="1">
      <alignment horizontal="center"/>
    </xf>
    <xf numFmtId="3" fontId="1" fillId="0" borderId="23" xfId="0" applyNumberFormat="1" applyFont="1" applyBorder="1" applyAlignment="1" applyProtection="1">
      <alignment horizontal="center"/>
    </xf>
    <xf numFmtId="3" fontId="1" fillId="0" borderId="68" xfId="0" applyNumberFormat="1" applyFont="1" applyBorder="1" applyAlignment="1" applyProtection="1">
      <alignment horizontal="center"/>
    </xf>
    <xf numFmtId="0" fontId="8" fillId="0" borderId="22" xfId="0" applyFont="1" applyBorder="1" applyAlignment="1" applyProtection="1">
      <alignment horizontal="center" vertical="center"/>
    </xf>
    <xf numFmtId="0" fontId="8" fillId="0" borderId="23" xfId="0" applyFont="1" applyBorder="1" applyAlignment="1" applyProtection="1">
      <alignment horizontal="center" vertical="center"/>
    </xf>
    <xf numFmtId="0" fontId="8" fillId="0" borderId="24"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15" xfId="0" applyFont="1" applyBorder="1" applyAlignment="1" applyProtection="1">
      <alignment horizontal="center"/>
    </xf>
    <xf numFmtId="0" fontId="1" fillId="0" borderId="0" xfId="0" applyFont="1" applyBorder="1" applyAlignment="1" applyProtection="1">
      <alignment horizontal="center"/>
    </xf>
    <xf numFmtId="0" fontId="1" fillId="0" borderId="7" xfId="0" applyFont="1" applyBorder="1" applyAlignment="1" applyProtection="1">
      <alignment horizontal="center"/>
    </xf>
    <xf numFmtId="49" fontId="8" fillId="5" borderId="22" xfId="0" applyNumberFormat="1" applyFont="1" applyFill="1" applyBorder="1" applyAlignment="1" applyProtection="1">
      <alignment horizontal="center" vertical="center"/>
      <protection locked="0" hidden="1"/>
    </xf>
    <xf numFmtId="49" fontId="8" fillId="5" borderId="23" xfId="0" applyNumberFormat="1" applyFont="1" applyFill="1" applyBorder="1" applyAlignment="1" applyProtection="1">
      <alignment horizontal="center" vertical="center"/>
      <protection locked="0" hidden="1"/>
    </xf>
    <xf numFmtId="4" fontId="44" fillId="10" borderId="22" xfId="0" applyNumberFormat="1" applyFont="1" applyFill="1" applyBorder="1" applyAlignment="1" applyProtection="1">
      <alignment horizontal="center" vertical="center"/>
    </xf>
    <xf numFmtId="4" fontId="44" fillId="10" borderId="24" xfId="0" applyNumberFormat="1" applyFont="1" applyFill="1" applyBorder="1" applyAlignment="1" applyProtection="1">
      <alignment horizontal="center" vertical="center"/>
    </xf>
    <xf numFmtId="0" fontId="1" fillId="2" borderId="38" xfId="0" applyFont="1" applyFill="1" applyBorder="1" applyAlignment="1" applyProtection="1">
      <alignment horizontal="left" vertical="center"/>
    </xf>
    <xf numFmtId="0" fontId="1" fillId="2" borderId="21" xfId="0" applyFont="1" applyFill="1" applyBorder="1" applyAlignment="1" applyProtection="1">
      <alignment horizontal="left" vertical="center"/>
    </xf>
    <xf numFmtId="0" fontId="1" fillId="2" borderId="56" xfId="0" applyFont="1" applyFill="1" applyBorder="1" applyAlignment="1" applyProtection="1">
      <alignment horizontal="left" vertical="center"/>
    </xf>
    <xf numFmtId="0" fontId="8" fillId="2" borderId="22" xfId="0" applyFont="1" applyFill="1" applyBorder="1" applyAlignment="1" applyProtection="1">
      <alignment horizontal="center" vertical="center"/>
    </xf>
    <xf numFmtId="0" fontId="8" fillId="2" borderId="23" xfId="0" applyFont="1" applyFill="1" applyBorder="1" applyAlignment="1" applyProtection="1">
      <alignment horizontal="center" vertical="center"/>
    </xf>
    <xf numFmtId="0" fontId="1" fillId="2" borderId="25" xfId="0" applyFont="1" applyFill="1" applyBorder="1" applyAlignment="1" applyProtection="1">
      <alignment horizontal="left" vertical="center"/>
    </xf>
    <xf numFmtId="0" fontId="1" fillId="2" borderId="1" xfId="0" applyFont="1" applyFill="1" applyBorder="1" applyAlignment="1" applyProtection="1">
      <alignment horizontal="left" vertical="center"/>
    </xf>
  </cellXfs>
  <cellStyles count="1">
    <cellStyle name="Standard" xfId="0" builtinId="0"/>
  </cellStyles>
  <dxfs count="0"/>
  <tableStyles count="0" defaultTableStyle="TableStyleMedium2" defaultPivotStyle="PivotStyleLight16"/>
  <colors>
    <mruColors>
      <color rgb="FFFFFF99"/>
      <color rgb="FFC4D79B"/>
      <color rgb="FFB8CF6F"/>
      <color rgb="FF8EBC64"/>
      <color rgb="FFE7D6C9"/>
      <color rgb="FFFFFF66"/>
      <color rgb="FFE9EAB4"/>
      <color rgb="FFE2E2B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148590</xdr:colOff>
      <xdr:row>5</xdr:row>
      <xdr:rowOff>97155</xdr:rowOff>
    </xdr:from>
    <xdr:to>
      <xdr:col>1</xdr:col>
      <xdr:colOff>400590</xdr:colOff>
      <xdr:row>5</xdr:row>
      <xdr:rowOff>349155</xdr:rowOff>
    </xdr:to>
    <xdr:sp macro="" textlink="">
      <xdr:nvSpPr>
        <xdr:cNvPr id="38" name="Rechteck 37"/>
        <xdr:cNvSpPr/>
      </xdr:nvSpPr>
      <xdr:spPr>
        <a:xfrm>
          <a:off x="472440" y="2106930"/>
          <a:ext cx="252000" cy="252000"/>
        </a:xfrm>
        <a:prstGeom prst="rect">
          <a:avLst/>
        </a:prstGeom>
        <a:solidFill>
          <a:schemeClr val="accent2">
            <a:lumMod val="40000"/>
            <a:lumOff val="60000"/>
          </a:schemeClr>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xdr:col>
      <xdr:colOff>148590</xdr:colOff>
      <xdr:row>5</xdr:row>
      <xdr:rowOff>421005</xdr:rowOff>
    </xdr:from>
    <xdr:to>
      <xdr:col>1</xdr:col>
      <xdr:colOff>400590</xdr:colOff>
      <xdr:row>5</xdr:row>
      <xdr:rowOff>673005</xdr:rowOff>
    </xdr:to>
    <xdr:sp macro="" textlink="">
      <xdr:nvSpPr>
        <xdr:cNvPr id="39" name="Rechteck 38"/>
        <xdr:cNvSpPr/>
      </xdr:nvSpPr>
      <xdr:spPr>
        <a:xfrm>
          <a:off x="453390" y="2430780"/>
          <a:ext cx="252000" cy="25200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148590</xdr:colOff>
      <xdr:row>5</xdr:row>
      <xdr:rowOff>742950</xdr:rowOff>
    </xdr:from>
    <xdr:to>
      <xdr:col>1</xdr:col>
      <xdr:colOff>400590</xdr:colOff>
      <xdr:row>5</xdr:row>
      <xdr:rowOff>994950</xdr:rowOff>
    </xdr:to>
    <xdr:sp macro="" textlink="">
      <xdr:nvSpPr>
        <xdr:cNvPr id="40" name="Rechteck 39"/>
        <xdr:cNvSpPr/>
      </xdr:nvSpPr>
      <xdr:spPr>
        <a:xfrm>
          <a:off x="453390" y="2752725"/>
          <a:ext cx="252000" cy="252000"/>
        </a:xfrm>
        <a:prstGeom prst="rect">
          <a:avLst/>
        </a:prstGeom>
        <a:solidFill>
          <a:schemeClr val="accent3">
            <a:lumMod val="60000"/>
            <a:lumOff val="40000"/>
          </a:schemeClr>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xdr:col>
      <xdr:colOff>421005</xdr:colOff>
      <xdr:row>5</xdr:row>
      <xdr:rowOff>102870</xdr:rowOff>
    </xdr:from>
    <xdr:to>
      <xdr:col>2</xdr:col>
      <xdr:colOff>83820</xdr:colOff>
      <xdr:row>5</xdr:row>
      <xdr:rowOff>354330</xdr:rowOff>
    </xdr:to>
    <xdr:sp macro="" textlink="">
      <xdr:nvSpPr>
        <xdr:cNvPr id="41" name="Textfeld 40"/>
        <xdr:cNvSpPr txBox="1"/>
      </xdr:nvSpPr>
      <xdr:spPr>
        <a:xfrm>
          <a:off x="725805" y="2112645"/>
          <a:ext cx="929640" cy="251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100" b="1">
              <a:latin typeface="Arial" panose="020B0604020202020204" pitchFamily="34" charset="0"/>
              <a:cs typeface="Arial" panose="020B0604020202020204" pitchFamily="34" charset="0"/>
            </a:rPr>
            <a:t>Eingabe</a:t>
          </a:r>
        </a:p>
      </xdr:txBody>
    </xdr:sp>
    <xdr:clientData/>
  </xdr:twoCellAnchor>
  <xdr:twoCellAnchor>
    <xdr:from>
      <xdr:col>1</xdr:col>
      <xdr:colOff>415290</xdr:colOff>
      <xdr:row>5</xdr:row>
      <xdr:rowOff>428625</xdr:rowOff>
    </xdr:from>
    <xdr:to>
      <xdr:col>2</xdr:col>
      <xdr:colOff>398145</xdr:colOff>
      <xdr:row>5</xdr:row>
      <xdr:rowOff>680085</xdr:rowOff>
    </xdr:to>
    <xdr:sp macro="" textlink="">
      <xdr:nvSpPr>
        <xdr:cNvPr id="42" name="Textfeld 41"/>
        <xdr:cNvSpPr txBox="1"/>
      </xdr:nvSpPr>
      <xdr:spPr>
        <a:xfrm>
          <a:off x="720090" y="2438400"/>
          <a:ext cx="1249680" cy="251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100" b="1">
              <a:latin typeface="Arial" panose="020B0604020202020204" pitchFamily="34" charset="0"/>
              <a:cs typeface="Arial" panose="020B0604020202020204" pitchFamily="34" charset="0"/>
            </a:rPr>
            <a:t>Berechnung</a:t>
          </a:r>
        </a:p>
      </xdr:txBody>
    </xdr:sp>
    <xdr:clientData/>
  </xdr:twoCellAnchor>
  <xdr:twoCellAnchor>
    <xdr:from>
      <xdr:col>1</xdr:col>
      <xdr:colOff>421005</xdr:colOff>
      <xdr:row>5</xdr:row>
      <xdr:rowOff>735330</xdr:rowOff>
    </xdr:from>
    <xdr:to>
      <xdr:col>2</xdr:col>
      <xdr:colOff>361950</xdr:colOff>
      <xdr:row>5</xdr:row>
      <xdr:rowOff>986790</xdr:rowOff>
    </xdr:to>
    <xdr:sp macro="" textlink="">
      <xdr:nvSpPr>
        <xdr:cNvPr id="43" name="Textfeld 42"/>
        <xdr:cNvSpPr txBox="1"/>
      </xdr:nvSpPr>
      <xdr:spPr>
        <a:xfrm>
          <a:off x="725805" y="2745105"/>
          <a:ext cx="1207770" cy="251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100" b="1">
              <a:latin typeface="Arial" panose="020B0604020202020204" pitchFamily="34" charset="0"/>
              <a:cs typeface="Arial" panose="020B0604020202020204" pitchFamily="34" charset="0"/>
            </a:rPr>
            <a:t>Ergebnisse</a:t>
          </a:r>
        </a:p>
      </xdr:txBody>
    </xdr:sp>
    <xdr:clientData/>
  </xdr:twoCellAnchor>
  <xdr:oneCellAnchor>
    <xdr:from>
      <xdr:col>1</xdr:col>
      <xdr:colOff>7620</xdr:colOff>
      <xdr:row>27</xdr:row>
      <xdr:rowOff>133350</xdr:rowOff>
    </xdr:from>
    <xdr:ext cx="2796540" cy="443326"/>
    <mc:AlternateContent xmlns:mc="http://schemas.openxmlformats.org/markup-compatibility/2006" xmlns:a14="http://schemas.microsoft.com/office/drawing/2010/main">
      <mc:Choice Requires="a14">
        <xdr:sp macro="" textlink="">
          <xdr:nvSpPr>
            <xdr:cNvPr id="50" name="Textfeld 49"/>
            <xdr:cNvSpPr txBox="1"/>
          </xdr:nvSpPr>
          <xdr:spPr>
            <a:xfrm>
              <a:off x="312420" y="6715125"/>
              <a:ext cx="2796540" cy="4433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de-DE" sz="1100" i="1">
                            <a:latin typeface="Cambria Math"/>
                          </a:rPr>
                        </m:ctrlPr>
                      </m:sSubPr>
                      <m:e>
                        <m:r>
                          <a:rPr lang="de-DE" sz="1100" b="0" i="1">
                            <a:latin typeface="Cambria Math"/>
                          </a:rPr>
                          <m:t>𝑓</m:t>
                        </m:r>
                      </m:e>
                      <m:sub>
                        <m:r>
                          <a:rPr lang="de-DE" sz="1100" b="0" i="1">
                            <a:latin typeface="Cambria Math"/>
                          </a:rPr>
                          <m:t>𝑚𝑖𝑛</m:t>
                        </m:r>
                      </m:sub>
                    </m:sSub>
                    <m:r>
                      <a:rPr lang="de-DE" sz="1100" b="0" i="1">
                        <a:latin typeface="Cambria Math"/>
                      </a:rPr>
                      <m:t>=</m:t>
                    </m:r>
                    <m:f>
                      <m:fPr>
                        <m:ctrlPr>
                          <a:rPr lang="de-DE" sz="1100" b="0" i="1">
                            <a:latin typeface="Cambria Math"/>
                          </a:rPr>
                        </m:ctrlPr>
                      </m:fPr>
                      <m:num>
                        <m:sSub>
                          <m:sSubPr>
                            <m:ctrlPr>
                              <a:rPr lang="de-DE" sz="1100" b="0" i="1">
                                <a:solidFill>
                                  <a:schemeClr val="tx1"/>
                                </a:solidFill>
                                <a:effectLst/>
                                <a:latin typeface="Cambria Math"/>
                                <a:ea typeface="+mn-ea"/>
                                <a:cs typeface="+mn-cs"/>
                              </a:rPr>
                            </m:ctrlPr>
                          </m:sSubPr>
                          <m:e>
                            <m:r>
                              <a:rPr lang="de-DE" sz="1100" b="0" i="1">
                                <a:solidFill>
                                  <a:schemeClr val="tx1"/>
                                </a:solidFill>
                                <a:effectLst/>
                                <a:latin typeface="Cambria Math"/>
                                <a:ea typeface="+mn-ea"/>
                                <a:cs typeface="+mn-cs"/>
                              </a:rPr>
                              <m:t>𝑙</m:t>
                            </m:r>
                          </m:e>
                          <m:sub>
                            <m:r>
                              <a:rPr lang="de-DE" sz="1100" b="0" i="1">
                                <a:solidFill>
                                  <a:schemeClr val="tx1"/>
                                </a:solidFill>
                                <a:effectLst/>
                                <a:latin typeface="Cambria Math"/>
                                <a:ea typeface="+mn-ea"/>
                                <a:cs typeface="+mn-cs"/>
                              </a:rPr>
                              <m:t>0</m:t>
                            </m:r>
                          </m:sub>
                        </m:sSub>
                        <m:r>
                          <a:rPr lang="de-DE" sz="1100" b="0" i="1">
                            <a:solidFill>
                              <a:schemeClr val="tx1"/>
                            </a:solidFill>
                            <a:effectLst/>
                            <a:latin typeface="Cambria Math"/>
                            <a:ea typeface="+mn-ea"/>
                            <a:cs typeface="+mn-cs"/>
                          </a:rPr>
                          <m:t>+((</m:t>
                        </m:r>
                        <m:sSub>
                          <m:sSubPr>
                            <m:ctrlPr>
                              <a:rPr lang="de-DE" sz="1100" b="0" i="1">
                                <a:solidFill>
                                  <a:schemeClr val="tx1"/>
                                </a:solidFill>
                                <a:effectLst/>
                                <a:latin typeface="Cambria Math"/>
                                <a:ea typeface="+mn-ea"/>
                                <a:cs typeface="+mn-cs"/>
                              </a:rPr>
                            </m:ctrlPr>
                          </m:sSubPr>
                          <m:e>
                            <m:r>
                              <a:rPr lang="de-DE" sz="1100" b="0" i="1">
                                <a:solidFill>
                                  <a:schemeClr val="tx1"/>
                                </a:solidFill>
                                <a:effectLst/>
                                <a:latin typeface="Cambria Math"/>
                                <a:ea typeface="+mn-ea"/>
                                <a:cs typeface="+mn-cs"/>
                              </a:rPr>
                              <m:t>𝑙</m:t>
                            </m:r>
                          </m:e>
                          <m:sub>
                            <m:r>
                              <a:rPr lang="de-DE" sz="1100" b="0" i="1">
                                <a:solidFill>
                                  <a:schemeClr val="tx1"/>
                                </a:solidFill>
                                <a:effectLst/>
                                <a:latin typeface="Cambria Math"/>
                                <a:ea typeface="+mn-ea"/>
                                <a:cs typeface="+mn-cs"/>
                              </a:rPr>
                              <m:t>𝑇𝐵</m:t>
                            </m:r>
                          </m:sub>
                        </m:sSub>
                        <m:r>
                          <a:rPr lang="de-DE" sz="1100" b="0" i="1">
                            <a:solidFill>
                              <a:schemeClr val="tx1"/>
                            </a:solidFill>
                            <a:effectLst/>
                            <a:latin typeface="Cambria Math"/>
                            <a:ea typeface="+mn-ea"/>
                            <a:cs typeface="+mn-cs"/>
                          </a:rPr>
                          <m:t>−</m:t>
                        </m:r>
                        <m:sSub>
                          <m:sSubPr>
                            <m:ctrlPr>
                              <a:rPr lang="de-DE" sz="1100" b="0" i="1">
                                <a:solidFill>
                                  <a:schemeClr val="tx1"/>
                                </a:solidFill>
                                <a:effectLst/>
                                <a:latin typeface="Cambria Math"/>
                                <a:ea typeface="+mn-ea"/>
                                <a:cs typeface="+mn-cs"/>
                              </a:rPr>
                            </m:ctrlPr>
                          </m:sSubPr>
                          <m:e>
                            <m:r>
                              <a:rPr lang="de-DE" sz="1100" b="0" i="1">
                                <a:solidFill>
                                  <a:schemeClr val="tx1"/>
                                </a:solidFill>
                                <a:effectLst/>
                                <a:latin typeface="Cambria Math"/>
                                <a:ea typeface="+mn-ea"/>
                                <a:cs typeface="+mn-cs"/>
                              </a:rPr>
                              <m:t>𝑙</m:t>
                            </m:r>
                          </m:e>
                          <m:sub>
                            <m:r>
                              <a:rPr lang="de-DE" sz="1100" b="0" i="1">
                                <a:solidFill>
                                  <a:schemeClr val="tx1"/>
                                </a:solidFill>
                                <a:effectLst/>
                                <a:latin typeface="Cambria Math"/>
                                <a:ea typeface="+mn-ea"/>
                                <a:cs typeface="+mn-cs"/>
                              </a:rPr>
                              <m:t>0</m:t>
                            </m:r>
                          </m:sub>
                        </m:sSub>
                        <m:r>
                          <a:rPr lang="de-DE" sz="1100" b="0" i="1">
                            <a:solidFill>
                              <a:schemeClr val="tx1"/>
                            </a:solidFill>
                            <a:effectLst/>
                            <a:latin typeface="Cambria Math"/>
                            <a:ea typeface="+mn-ea"/>
                            <a:cs typeface="+mn-cs"/>
                          </a:rPr>
                          <m:t>)∗0,2)</m:t>
                        </m:r>
                        <m:r>
                          <m:rPr>
                            <m:nor/>
                          </m:rPr>
                          <a:rPr lang="de-DE">
                            <a:effectLst/>
                          </a:rPr>
                          <m:t> </m:t>
                        </m:r>
                      </m:num>
                      <m:den>
                        <m:sSub>
                          <m:sSubPr>
                            <m:ctrlPr>
                              <a:rPr lang="de-DE" sz="1100" b="0" i="1">
                                <a:latin typeface="Cambria Math"/>
                              </a:rPr>
                            </m:ctrlPr>
                          </m:sSubPr>
                          <m:e>
                            <m:r>
                              <a:rPr lang="de-DE" sz="1100" b="0" i="1">
                                <a:latin typeface="Cambria Math"/>
                              </a:rPr>
                              <m:t>𝑙</m:t>
                            </m:r>
                          </m:e>
                          <m:sub>
                            <m:r>
                              <a:rPr lang="de-DE" sz="1100" b="0" i="1">
                                <a:latin typeface="Cambria Math"/>
                              </a:rPr>
                              <m:t>𝑇𝐵</m:t>
                            </m:r>
                          </m:sub>
                        </m:sSub>
                      </m:den>
                    </m:f>
                  </m:oMath>
                </m:oMathPara>
              </a14:m>
              <a:endParaRPr lang="de-DE" sz="1100"/>
            </a:p>
          </xdr:txBody>
        </xdr:sp>
      </mc:Choice>
      <mc:Fallback xmlns="">
        <xdr:sp macro="" textlink="">
          <xdr:nvSpPr>
            <xdr:cNvPr id="50" name="Textfeld 49"/>
            <xdr:cNvSpPr txBox="1"/>
          </xdr:nvSpPr>
          <xdr:spPr>
            <a:xfrm>
              <a:off x="312420" y="6715125"/>
              <a:ext cx="2796540" cy="4433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0" i="0">
                  <a:latin typeface="Cambria Math"/>
                </a:rPr>
                <a:t>𝑓_𝑚𝑖𝑛=(</a:t>
              </a:r>
              <a:r>
                <a:rPr lang="de-DE" sz="1100" b="0" i="0">
                  <a:solidFill>
                    <a:schemeClr val="tx1"/>
                  </a:solidFill>
                  <a:effectLst/>
                  <a:latin typeface="Cambria Math"/>
                  <a:ea typeface="+mn-ea"/>
                  <a:cs typeface="+mn-cs"/>
                </a:rPr>
                <a:t>𝑙_0+((𝑙_𝑇𝐵−𝑙_0)∗0,2)"</a:t>
              </a:r>
              <a:r>
                <a:rPr lang="de-DE" i="0">
                  <a:effectLst/>
                </a:rPr>
                <a:t> </a:t>
              </a:r>
              <a:r>
                <a:rPr lang="de-DE" i="0">
                  <a:effectLst/>
                  <a:latin typeface="Cambria Math"/>
                </a:rPr>
                <a:t>" </a:t>
              </a:r>
              <a:r>
                <a:rPr lang="de-DE" sz="1100" b="0" i="0">
                  <a:effectLst/>
                  <a:latin typeface="Cambria Math"/>
                </a:rPr>
                <a:t>)/</a:t>
              </a:r>
              <a:r>
                <a:rPr lang="de-DE" sz="1100" b="0" i="0">
                  <a:latin typeface="Cambria Math"/>
                </a:rPr>
                <a:t>𝑙_𝑇𝐵 </a:t>
              </a:r>
              <a:endParaRPr lang="de-DE" sz="1100"/>
            </a:p>
          </xdr:txBody>
        </xdr:sp>
      </mc:Fallback>
    </mc:AlternateContent>
    <xdr:clientData/>
  </xdr:oneCellAnchor>
  <xdr:oneCellAnchor>
    <xdr:from>
      <xdr:col>1</xdr:col>
      <xdr:colOff>0</xdr:colOff>
      <xdr:row>27</xdr:row>
      <xdr:rowOff>815340</xdr:rowOff>
    </xdr:from>
    <xdr:ext cx="2796540" cy="447367"/>
    <mc:AlternateContent xmlns:mc="http://schemas.openxmlformats.org/markup-compatibility/2006" xmlns:a14="http://schemas.microsoft.com/office/drawing/2010/main">
      <mc:Choice Requires="a14">
        <xdr:sp macro="" textlink="">
          <xdr:nvSpPr>
            <xdr:cNvPr id="51" name="Textfeld 50"/>
            <xdr:cNvSpPr txBox="1"/>
          </xdr:nvSpPr>
          <xdr:spPr>
            <a:xfrm>
              <a:off x="304800" y="7397115"/>
              <a:ext cx="2796540" cy="447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de-DE" sz="1100" i="1">
                            <a:latin typeface="Cambria Math"/>
                          </a:rPr>
                        </m:ctrlPr>
                      </m:sSubPr>
                      <m:e>
                        <m:r>
                          <a:rPr lang="de-DE" sz="1100" b="0" i="1">
                            <a:latin typeface="Cambria Math"/>
                          </a:rPr>
                          <m:t>𝑓</m:t>
                        </m:r>
                      </m:e>
                      <m:sub>
                        <m:r>
                          <a:rPr lang="de-DE" sz="1100" b="0" i="1">
                            <a:latin typeface="Cambria Math"/>
                          </a:rPr>
                          <m:t>𝑚𝑎𝑥</m:t>
                        </m:r>
                      </m:sub>
                    </m:sSub>
                    <m:r>
                      <a:rPr lang="de-DE" sz="1100" b="0" i="1">
                        <a:latin typeface="Cambria Math"/>
                      </a:rPr>
                      <m:t>=</m:t>
                    </m:r>
                    <m:f>
                      <m:fPr>
                        <m:ctrlPr>
                          <a:rPr lang="de-DE" sz="1100" b="0" i="1">
                            <a:latin typeface="Cambria Math"/>
                          </a:rPr>
                        </m:ctrlPr>
                      </m:fPr>
                      <m:num>
                        <m:sSub>
                          <m:sSubPr>
                            <m:ctrlPr>
                              <a:rPr lang="de-DE" sz="1100" b="0" i="1">
                                <a:solidFill>
                                  <a:schemeClr val="tx1"/>
                                </a:solidFill>
                                <a:effectLst/>
                                <a:latin typeface="Cambria Math"/>
                                <a:ea typeface="+mn-ea"/>
                                <a:cs typeface="+mn-cs"/>
                              </a:rPr>
                            </m:ctrlPr>
                          </m:sSubPr>
                          <m:e>
                            <m:r>
                              <a:rPr lang="de-DE" sz="1100" b="0" i="1">
                                <a:solidFill>
                                  <a:schemeClr val="tx1"/>
                                </a:solidFill>
                                <a:effectLst/>
                                <a:latin typeface="Cambria Math"/>
                                <a:ea typeface="+mn-ea"/>
                                <a:cs typeface="+mn-cs"/>
                              </a:rPr>
                              <m:t>𝑙</m:t>
                            </m:r>
                          </m:e>
                          <m:sub>
                            <m:r>
                              <a:rPr lang="de-DE" sz="1100" b="0" i="1">
                                <a:solidFill>
                                  <a:schemeClr val="tx1"/>
                                </a:solidFill>
                                <a:effectLst/>
                                <a:latin typeface="Cambria Math"/>
                                <a:ea typeface="+mn-ea"/>
                                <a:cs typeface="+mn-cs"/>
                              </a:rPr>
                              <m:t>0</m:t>
                            </m:r>
                          </m:sub>
                        </m:sSub>
                        <m:r>
                          <a:rPr lang="de-DE" sz="1100" b="0" i="1">
                            <a:solidFill>
                              <a:schemeClr val="tx1"/>
                            </a:solidFill>
                            <a:effectLst/>
                            <a:latin typeface="Cambria Math"/>
                            <a:ea typeface="+mn-ea"/>
                            <a:cs typeface="+mn-cs"/>
                          </a:rPr>
                          <m:t>+((</m:t>
                        </m:r>
                        <m:sSub>
                          <m:sSubPr>
                            <m:ctrlPr>
                              <a:rPr lang="de-DE" sz="1100" b="0" i="1">
                                <a:solidFill>
                                  <a:schemeClr val="tx1"/>
                                </a:solidFill>
                                <a:effectLst/>
                                <a:latin typeface="Cambria Math"/>
                                <a:ea typeface="+mn-ea"/>
                                <a:cs typeface="+mn-cs"/>
                              </a:rPr>
                            </m:ctrlPr>
                          </m:sSubPr>
                          <m:e>
                            <m:r>
                              <a:rPr lang="de-DE" sz="1100" b="0" i="1">
                                <a:solidFill>
                                  <a:schemeClr val="tx1"/>
                                </a:solidFill>
                                <a:effectLst/>
                                <a:latin typeface="Cambria Math"/>
                                <a:ea typeface="+mn-ea"/>
                                <a:cs typeface="+mn-cs"/>
                              </a:rPr>
                              <m:t>𝑙</m:t>
                            </m:r>
                          </m:e>
                          <m:sub>
                            <m:r>
                              <a:rPr lang="de-DE" sz="1100" b="0" i="1">
                                <a:solidFill>
                                  <a:schemeClr val="tx1"/>
                                </a:solidFill>
                                <a:effectLst/>
                                <a:latin typeface="Cambria Math"/>
                                <a:ea typeface="+mn-ea"/>
                                <a:cs typeface="+mn-cs"/>
                              </a:rPr>
                              <m:t>𝑇𝐵</m:t>
                            </m:r>
                          </m:sub>
                        </m:sSub>
                        <m:r>
                          <a:rPr lang="de-DE" sz="1100" b="0" i="1">
                            <a:solidFill>
                              <a:schemeClr val="tx1"/>
                            </a:solidFill>
                            <a:effectLst/>
                            <a:latin typeface="Cambria Math"/>
                            <a:ea typeface="+mn-ea"/>
                            <a:cs typeface="+mn-cs"/>
                          </a:rPr>
                          <m:t>−</m:t>
                        </m:r>
                        <m:sSub>
                          <m:sSubPr>
                            <m:ctrlPr>
                              <a:rPr lang="de-DE" sz="1100" b="0" i="1">
                                <a:solidFill>
                                  <a:schemeClr val="tx1"/>
                                </a:solidFill>
                                <a:effectLst/>
                                <a:latin typeface="Cambria Math"/>
                                <a:ea typeface="+mn-ea"/>
                                <a:cs typeface="+mn-cs"/>
                              </a:rPr>
                            </m:ctrlPr>
                          </m:sSubPr>
                          <m:e>
                            <m:r>
                              <a:rPr lang="de-DE" sz="1100" b="0" i="1">
                                <a:solidFill>
                                  <a:schemeClr val="tx1"/>
                                </a:solidFill>
                                <a:effectLst/>
                                <a:latin typeface="Cambria Math"/>
                                <a:ea typeface="+mn-ea"/>
                                <a:cs typeface="+mn-cs"/>
                              </a:rPr>
                              <m:t>𝑙</m:t>
                            </m:r>
                          </m:e>
                          <m:sub>
                            <m:r>
                              <a:rPr lang="de-DE" sz="1100" b="0" i="1">
                                <a:solidFill>
                                  <a:schemeClr val="tx1"/>
                                </a:solidFill>
                                <a:effectLst/>
                                <a:latin typeface="Cambria Math"/>
                                <a:ea typeface="+mn-ea"/>
                                <a:cs typeface="+mn-cs"/>
                              </a:rPr>
                              <m:t>0</m:t>
                            </m:r>
                          </m:sub>
                        </m:sSub>
                        <m:r>
                          <a:rPr lang="de-DE" sz="1100" b="0" i="1">
                            <a:solidFill>
                              <a:schemeClr val="tx1"/>
                            </a:solidFill>
                            <a:effectLst/>
                            <a:latin typeface="Cambria Math"/>
                            <a:ea typeface="+mn-ea"/>
                            <a:cs typeface="+mn-cs"/>
                          </a:rPr>
                          <m:t>)∗0,6)</m:t>
                        </m:r>
                        <m:r>
                          <m:rPr>
                            <m:nor/>
                          </m:rPr>
                          <a:rPr lang="de-DE">
                            <a:effectLst/>
                          </a:rPr>
                          <m:t> </m:t>
                        </m:r>
                      </m:num>
                      <m:den>
                        <m:sSub>
                          <m:sSubPr>
                            <m:ctrlPr>
                              <a:rPr lang="de-DE" sz="1100" b="0" i="1">
                                <a:latin typeface="Cambria Math"/>
                              </a:rPr>
                            </m:ctrlPr>
                          </m:sSubPr>
                          <m:e>
                            <m:r>
                              <a:rPr lang="de-DE" sz="1100" b="0" i="1">
                                <a:latin typeface="Cambria Math"/>
                              </a:rPr>
                              <m:t>𝑙</m:t>
                            </m:r>
                          </m:e>
                          <m:sub>
                            <m:r>
                              <a:rPr lang="de-DE" sz="1100" b="0" i="1">
                                <a:latin typeface="Cambria Math"/>
                              </a:rPr>
                              <m:t>𝑇𝐵</m:t>
                            </m:r>
                          </m:sub>
                        </m:sSub>
                      </m:den>
                    </m:f>
                  </m:oMath>
                </m:oMathPara>
              </a14:m>
              <a:endParaRPr lang="de-DE" sz="1100"/>
            </a:p>
          </xdr:txBody>
        </xdr:sp>
      </mc:Choice>
      <mc:Fallback xmlns="">
        <xdr:sp macro="" textlink="">
          <xdr:nvSpPr>
            <xdr:cNvPr id="51" name="Textfeld 50"/>
            <xdr:cNvSpPr txBox="1"/>
          </xdr:nvSpPr>
          <xdr:spPr>
            <a:xfrm>
              <a:off x="304800" y="7397115"/>
              <a:ext cx="2796540" cy="447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0" i="0">
                  <a:latin typeface="Cambria Math"/>
                </a:rPr>
                <a:t>𝑓_𝑚𝑎𝑥=(</a:t>
              </a:r>
              <a:r>
                <a:rPr lang="de-DE" sz="1100" b="0" i="0">
                  <a:solidFill>
                    <a:schemeClr val="tx1"/>
                  </a:solidFill>
                  <a:effectLst/>
                  <a:latin typeface="Cambria Math"/>
                  <a:ea typeface="+mn-ea"/>
                  <a:cs typeface="+mn-cs"/>
                </a:rPr>
                <a:t>𝑙_0+((𝑙_𝑇𝐵−𝑙_0)∗0,6)"</a:t>
              </a:r>
              <a:r>
                <a:rPr lang="de-DE" i="0">
                  <a:effectLst/>
                </a:rPr>
                <a:t> </a:t>
              </a:r>
              <a:r>
                <a:rPr lang="de-DE" i="0">
                  <a:effectLst/>
                  <a:latin typeface="Cambria Math"/>
                </a:rPr>
                <a:t>" </a:t>
              </a:r>
              <a:r>
                <a:rPr lang="de-DE" sz="1100" b="0" i="0">
                  <a:effectLst/>
                  <a:latin typeface="Cambria Math"/>
                </a:rPr>
                <a:t>)/</a:t>
              </a:r>
              <a:r>
                <a:rPr lang="de-DE" sz="1100" b="0" i="0">
                  <a:latin typeface="Cambria Math"/>
                </a:rPr>
                <a:t>𝑙_𝑇𝐵 </a:t>
              </a:r>
              <a:endParaRPr lang="de-DE" sz="1100"/>
            </a:p>
          </xdr:txBody>
        </xdr:sp>
      </mc:Fallback>
    </mc:AlternateContent>
    <xdr:clientData/>
  </xdr:oneCellAnchor>
  <xdr:oneCellAnchor>
    <xdr:from>
      <xdr:col>6</xdr:col>
      <xdr:colOff>1068705</xdr:colOff>
      <xdr:row>27</xdr:row>
      <xdr:rowOff>160020</xdr:rowOff>
    </xdr:from>
    <xdr:ext cx="2796540" cy="447367"/>
    <mc:AlternateContent xmlns:mc="http://schemas.openxmlformats.org/markup-compatibility/2006" xmlns:a14="http://schemas.microsoft.com/office/drawing/2010/main">
      <mc:Choice Requires="a14">
        <xdr:sp macro="" textlink="">
          <xdr:nvSpPr>
            <xdr:cNvPr id="52" name="Textfeld 51"/>
            <xdr:cNvSpPr txBox="1"/>
          </xdr:nvSpPr>
          <xdr:spPr>
            <a:xfrm>
              <a:off x="5764530" y="9370695"/>
              <a:ext cx="2796540" cy="447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de-DE" sz="1100" i="1">
                            <a:latin typeface="Cambria Math"/>
                          </a:rPr>
                        </m:ctrlPr>
                      </m:sSubPr>
                      <m:e>
                        <m:r>
                          <a:rPr lang="de-DE" sz="1100" b="0" i="1">
                            <a:latin typeface="Cambria Math"/>
                          </a:rPr>
                          <m:t>𝑓</m:t>
                        </m:r>
                      </m:e>
                      <m:sub>
                        <m:r>
                          <a:rPr lang="de-DE" sz="1100" b="0" i="1">
                            <a:latin typeface="Cambria Math"/>
                          </a:rPr>
                          <m:t>𝑚𝑖𝑛</m:t>
                        </m:r>
                      </m:sub>
                    </m:sSub>
                    <m:r>
                      <a:rPr lang="de-DE" sz="1100" b="0" i="1">
                        <a:latin typeface="Cambria Math"/>
                      </a:rPr>
                      <m:t>=</m:t>
                    </m:r>
                    <m:f>
                      <m:fPr>
                        <m:ctrlPr>
                          <a:rPr lang="de-DE" sz="1100" b="0" i="1">
                            <a:latin typeface="Cambria Math"/>
                          </a:rPr>
                        </m:ctrlPr>
                      </m:fPr>
                      <m:num>
                        <m:sSub>
                          <m:sSubPr>
                            <m:ctrlPr>
                              <a:rPr lang="de-DE" sz="1100" b="0" i="1">
                                <a:solidFill>
                                  <a:schemeClr val="tx1"/>
                                </a:solidFill>
                                <a:effectLst/>
                                <a:latin typeface="Cambria Math"/>
                                <a:ea typeface="+mn-ea"/>
                                <a:cs typeface="+mn-cs"/>
                              </a:rPr>
                            </m:ctrlPr>
                          </m:sSubPr>
                          <m:e>
                            <m:r>
                              <a:rPr lang="de-DE" sz="1100" b="0" i="1">
                                <a:solidFill>
                                  <a:schemeClr val="tx1"/>
                                </a:solidFill>
                                <a:effectLst/>
                                <a:latin typeface="Cambria Math"/>
                                <a:ea typeface="+mn-ea"/>
                                <a:cs typeface="+mn-cs"/>
                              </a:rPr>
                              <m:t>𝑙</m:t>
                            </m:r>
                          </m:e>
                          <m:sub>
                            <m:r>
                              <a:rPr lang="de-DE" sz="1100" b="0" i="1">
                                <a:solidFill>
                                  <a:schemeClr val="tx1"/>
                                </a:solidFill>
                                <a:effectLst/>
                                <a:latin typeface="Cambria Math"/>
                                <a:ea typeface="+mn-ea"/>
                                <a:cs typeface="+mn-cs"/>
                              </a:rPr>
                              <m:t>0</m:t>
                            </m:r>
                          </m:sub>
                        </m:sSub>
                        <m:r>
                          <a:rPr lang="de-DE" sz="1100" b="0" i="1">
                            <a:solidFill>
                              <a:schemeClr val="tx1"/>
                            </a:solidFill>
                            <a:effectLst/>
                            <a:latin typeface="Cambria Math"/>
                            <a:ea typeface="+mn-ea"/>
                            <a:cs typeface="+mn-cs"/>
                          </a:rPr>
                          <m:t>+((</m:t>
                        </m:r>
                        <m:sSub>
                          <m:sSubPr>
                            <m:ctrlPr>
                              <a:rPr lang="de-DE" sz="1100" b="0" i="1">
                                <a:solidFill>
                                  <a:schemeClr val="tx1"/>
                                </a:solidFill>
                                <a:effectLst/>
                                <a:latin typeface="Cambria Math"/>
                                <a:ea typeface="+mn-ea"/>
                                <a:cs typeface="+mn-cs"/>
                              </a:rPr>
                            </m:ctrlPr>
                          </m:sSubPr>
                          <m:e>
                            <m:r>
                              <a:rPr lang="de-DE" sz="1100" b="0" i="1">
                                <a:solidFill>
                                  <a:schemeClr val="tx1"/>
                                </a:solidFill>
                                <a:effectLst/>
                                <a:latin typeface="Cambria Math"/>
                                <a:ea typeface="+mn-ea"/>
                                <a:cs typeface="+mn-cs"/>
                              </a:rPr>
                              <m:t>𝑙</m:t>
                            </m:r>
                          </m:e>
                          <m:sub>
                            <m:r>
                              <a:rPr lang="de-DE" sz="1100" b="0" i="1">
                                <a:solidFill>
                                  <a:schemeClr val="tx1"/>
                                </a:solidFill>
                                <a:effectLst/>
                                <a:latin typeface="Cambria Math"/>
                                <a:ea typeface="+mn-ea"/>
                                <a:cs typeface="+mn-cs"/>
                              </a:rPr>
                              <m:t>𝑇𝐵</m:t>
                            </m:r>
                          </m:sub>
                        </m:sSub>
                        <m:r>
                          <a:rPr lang="de-DE" sz="1100" b="0" i="1">
                            <a:solidFill>
                              <a:schemeClr val="tx1"/>
                            </a:solidFill>
                            <a:effectLst/>
                            <a:latin typeface="Cambria Math"/>
                            <a:ea typeface="+mn-ea"/>
                            <a:cs typeface="+mn-cs"/>
                          </a:rPr>
                          <m:t>−</m:t>
                        </m:r>
                        <m:sSub>
                          <m:sSubPr>
                            <m:ctrlPr>
                              <a:rPr lang="de-DE" sz="1100" b="0" i="1">
                                <a:solidFill>
                                  <a:schemeClr val="tx1"/>
                                </a:solidFill>
                                <a:effectLst/>
                                <a:latin typeface="Cambria Math"/>
                                <a:ea typeface="+mn-ea"/>
                                <a:cs typeface="+mn-cs"/>
                              </a:rPr>
                            </m:ctrlPr>
                          </m:sSubPr>
                          <m:e>
                            <m:r>
                              <a:rPr lang="de-DE" sz="1100" b="0" i="1">
                                <a:solidFill>
                                  <a:schemeClr val="tx1"/>
                                </a:solidFill>
                                <a:effectLst/>
                                <a:latin typeface="Cambria Math"/>
                                <a:ea typeface="+mn-ea"/>
                                <a:cs typeface="+mn-cs"/>
                              </a:rPr>
                              <m:t>𝑙</m:t>
                            </m:r>
                          </m:e>
                          <m:sub>
                            <m:r>
                              <a:rPr lang="de-DE" sz="1100" b="0" i="1">
                                <a:solidFill>
                                  <a:schemeClr val="tx1"/>
                                </a:solidFill>
                                <a:effectLst/>
                                <a:latin typeface="Cambria Math"/>
                                <a:ea typeface="+mn-ea"/>
                                <a:cs typeface="+mn-cs"/>
                              </a:rPr>
                              <m:t>0</m:t>
                            </m:r>
                          </m:sub>
                        </m:sSub>
                        <m:r>
                          <a:rPr lang="de-DE" sz="1100" b="0" i="1">
                            <a:solidFill>
                              <a:schemeClr val="tx1"/>
                            </a:solidFill>
                            <a:effectLst/>
                            <a:latin typeface="Cambria Math"/>
                            <a:ea typeface="+mn-ea"/>
                            <a:cs typeface="+mn-cs"/>
                          </a:rPr>
                          <m:t>)∗0,1)</m:t>
                        </m:r>
                        <m:r>
                          <m:rPr>
                            <m:nor/>
                          </m:rPr>
                          <a:rPr lang="de-DE">
                            <a:effectLst/>
                          </a:rPr>
                          <m:t> </m:t>
                        </m:r>
                      </m:num>
                      <m:den>
                        <m:sSub>
                          <m:sSubPr>
                            <m:ctrlPr>
                              <a:rPr lang="de-DE" sz="1100" b="0" i="1">
                                <a:latin typeface="Cambria Math"/>
                              </a:rPr>
                            </m:ctrlPr>
                          </m:sSubPr>
                          <m:e>
                            <m:r>
                              <a:rPr lang="de-DE" sz="1100" b="0" i="1">
                                <a:latin typeface="Cambria Math"/>
                              </a:rPr>
                              <m:t>𝑙</m:t>
                            </m:r>
                          </m:e>
                          <m:sub>
                            <m:r>
                              <a:rPr lang="de-DE" sz="1100" b="0" i="1">
                                <a:latin typeface="Cambria Math"/>
                              </a:rPr>
                              <m:t>𝑇𝐵</m:t>
                            </m:r>
                          </m:sub>
                        </m:sSub>
                      </m:den>
                    </m:f>
                  </m:oMath>
                </m:oMathPara>
              </a14:m>
              <a:endParaRPr lang="de-DE" sz="1100"/>
            </a:p>
          </xdr:txBody>
        </xdr:sp>
      </mc:Choice>
      <mc:Fallback xmlns="">
        <xdr:sp macro="" textlink="">
          <xdr:nvSpPr>
            <xdr:cNvPr id="52" name="Textfeld 51"/>
            <xdr:cNvSpPr txBox="1"/>
          </xdr:nvSpPr>
          <xdr:spPr>
            <a:xfrm>
              <a:off x="5764530" y="9370695"/>
              <a:ext cx="2796540" cy="447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0" i="0">
                  <a:latin typeface="Cambria Math"/>
                </a:rPr>
                <a:t>𝑓_𝑚𝑖𝑛=(</a:t>
              </a:r>
              <a:r>
                <a:rPr lang="de-DE" sz="1100" b="0" i="0">
                  <a:solidFill>
                    <a:schemeClr val="tx1"/>
                  </a:solidFill>
                  <a:effectLst/>
                  <a:latin typeface="Cambria Math"/>
                  <a:ea typeface="+mn-ea"/>
                  <a:cs typeface="+mn-cs"/>
                </a:rPr>
                <a:t>𝑙_0+((𝑙_𝑇𝐵−𝑙_0)∗0,1)"</a:t>
              </a:r>
              <a:r>
                <a:rPr lang="de-DE" i="0">
                  <a:effectLst/>
                </a:rPr>
                <a:t> </a:t>
              </a:r>
              <a:r>
                <a:rPr lang="de-DE" i="0">
                  <a:effectLst/>
                  <a:latin typeface="Cambria Math"/>
                </a:rPr>
                <a:t>" </a:t>
              </a:r>
              <a:r>
                <a:rPr lang="de-DE" sz="1100" b="0" i="0">
                  <a:effectLst/>
                  <a:latin typeface="Cambria Math"/>
                </a:rPr>
                <a:t>)/</a:t>
              </a:r>
              <a:r>
                <a:rPr lang="de-DE" sz="1100" b="0" i="0">
                  <a:latin typeface="Cambria Math"/>
                </a:rPr>
                <a:t>𝑙_𝑇𝐵 </a:t>
              </a:r>
              <a:endParaRPr lang="de-DE" sz="1100"/>
            </a:p>
          </xdr:txBody>
        </xdr:sp>
      </mc:Fallback>
    </mc:AlternateContent>
    <xdr:clientData/>
  </xdr:oneCellAnchor>
  <xdr:oneCellAnchor>
    <xdr:from>
      <xdr:col>6</xdr:col>
      <xdr:colOff>1076325</xdr:colOff>
      <xdr:row>27</xdr:row>
      <xdr:rowOff>798195</xdr:rowOff>
    </xdr:from>
    <xdr:ext cx="2796540" cy="442429"/>
    <mc:AlternateContent xmlns:mc="http://schemas.openxmlformats.org/markup-compatibility/2006" xmlns:a14="http://schemas.microsoft.com/office/drawing/2010/main">
      <mc:Choice Requires="a14">
        <xdr:sp macro="" textlink="">
          <xdr:nvSpPr>
            <xdr:cNvPr id="53" name="Textfeld 52"/>
            <xdr:cNvSpPr txBox="1"/>
          </xdr:nvSpPr>
          <xdr:spPr>
            <a:xfrm>
              <a:off x="5772150" y="10008870"/>
              <a:ext cx="2796540"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de-DE" sz="1100" i="1">
                            <a:latin typeface="Cambria Math"/>
                          </a:rPr>
                        </m:ctrlPr>
                      </m:sSubPr>
                      <m:e>
                        <m:r>
                          <a:rPr lang="de-DE" sz="1100" b="0" i="1">
                            <a:latin typeface="Cambria Math"/>
                          </a:rPr>
                          <m:t>𝑓</m:t>
                        </m:r>
                      </m:e>
                      <m:sub>
                        <m:r>
                          <a:rPr lang="de-DE" sz="1100" b="0" i="1">
                            <a:latin typeface="Cambria Math"/>
                          </a:rPr>
                          <m:t>𝑚𝑎𝑥</m:t>
                        </m:r>
                      </m:sub>
                    </m:sSub>
                    <m:r>
                      <a:rPr lang="de-DE" sz="1100" b="0" i="1">
                        <a:latin typeface="Cambria Math"/>
                      </a:rPr>
                      <m:t>=</m:t>
                    </m:r>
                    <m:f>
                      <m:fPr>
                        <m:ctrlPr>
                          <a:rPr lang="de-DE" sz="1100" b="0" i="1">
                            <a:latin typeface="Cambria Math"/>
                          </a:rPr>
                        </m:ctrlPr>
                      </m:fPr>
                      <m:num>
                        <m:sSub>
                          <m:sSubPr>
                            <m:ctrlPr>
                              <a:rPr lang="de-DE" sz="1100" b="0" i="1">
                                <a:solidFill>
                                  <a:schemeClr val="tx1"/>
                                </a:solidFill>
                                <a:effectLst/>
                                <a:latin typeface="Cambria Math"/>
                                <a:ea typeface="+mn-ea"/>
                                <a:cs typeface="+mn-cs"/>
                              </a:rPr>
                            </m:ctrlPr>
                          </m:sSubPr>
                          <m:e>
                            <m:r>
                              <a:rPr lang="de-DE" sz="1100" b="0" i="1">
                                <a:solidFill>
                                  <a:schemeClr val="tx1"/>
                                </a:solidFill>
                                <a:effectLst/>
                                <a:latin typeface="Cambria Math"/>
                                <a:ea typeface="+mn-ea"/>
                                <a:cs typeface="+mn-cs"/>
                              </a:rPr>
                              <m:t>𝑙</m:t>
                            </m:r>
                          </m:e>
                          <m:sub>
                            <m:r>
                              <a:rPr lang="de-DE" sz="1100" b="0" i="1">
                                <a:solidFill>
                                  <a:schemeClr val="tx1"/>
                                </a:solidFill>
                                <a:effectLst/>
                                <a:latin typeface="Cambria Math"/>
                                <a:ea typeface="+mn-ea"/>
                                <a:cs typeface="+mn-cs"/>
                              </a:rPr>
                              <m:t>0</m:t>
                            </m:r>
                          </m:sub>
                        </m:sSub>
                        <m:r>
                          <a:rPr lang="de-DE" sz="1100" b="0" i="1">
                            <a:solidFill>
                              <a:schemeClr val="tx1"/>
                            </a:solidFill>
                            <a:effectLst/>
                            <a:latin typeface="Cambria Math"/>
                            <a:ea typeface="+mn-ea"/>
                            <a:cs typeface="+mn-cs"/>
                          </a:rPr>
                          <m:t>+((</m:t>
                        </m:r>
                        <m:sSub>
                          <m:sSubPr>
                            <m:ctrlPr>
                              <a:rPr lang="de-DE" sz="1100" b="0" i="1">
                                <a:solidFill>
                                  <a:schemeClr val="tx1"/>
                                </a:solidFill>
                                <a:effectLst/>
                                <a:latin typeface="Cambria Math"/>
                                <a:ea typeface="+mn-ea"/>
                                <a:cs typeface="+mn-cs"/>
                              </a:rPr>
                            </m:ctrlPr>
                          </m:sSubPr>
                          <m:e>
                            <m:r>
                              <a:rPr lang="de-DE" sz="1100" b="0" i="1">
                                <a:solidFill>
                                  <a:schemeClr val="tx1"/>
                                </a:solidFill>
                                <a:effectLst/>
                                <a:latin typeface="Cambria Math"/>
                                <a:ea typeface="+mn-ea"/>
                                <a:cs typeface="+mn-cs"/>
                              </a:rPr>
                              <m:t>𝑙</m:t>
                            </m:r>
                          </m:e>
                          <m:sub>
                            <m:r>
                              <a:rPr lang="de-DE" sz="1100" b="0" i="1">
                                <a:solidFill>
                                  <a:schemeClr val="tx1"/>
                                </a:solidFill>
                                <a:effectLst/>
                                <a:latin typeface="Cambria Math"/>
                                <a:ea typeface="+mn-ea"/>
                                <a:cs typeface="+mn-cs"/>
                              </a:rPr>
                              <m:t>𝑇𝐵</m:t>
                            </m:r>
                          </m:sub>
                        </m:sSub>
                        <m:r>
                          <a:rPr lang="de-DE" sz="1100" b="0" i="1">
                            <a:solidFill>
                              <a:schemeClr val="tx1"/>
                            </a:solidFill>
                            <a:effectLst/>
                            <a:latin typeface="Cambria Math"/>
                            <a:ea typeface="+mn-ea"/>
                            <a:cs typeface="+mn-cs"/>
                          </a:rPr>
                          <m:t>−</m:t>
                        </m:r>
                        <m:sSub>
                          <m:sSubPr>
                            <m:ctrlPr>
                              <a:rPr lang="de-DE" sz="1100" b="0" i="1">
                                <a:solidFill>
                                  <a:schemeClr val="tx1"/>
                                </a:solidFill>
                                <a:effectLst/>
                                <a:latin typeface="Cambria Math"/>
                                <a:ea typeface="+mn-ea"/>
                                <a:cs typeface="+mn-cs"/>
                              </a:rPr>
                            </m:ctrlPr>
                          </m:sSubPr>
                          <m:e>
                            <m:r>
                              <a:rPr lang="de-DE" sz="1100" b="0" i="1">
                                <a:solidFill>
                                  <a:schemeClr val="tx1"/>
                                </a:solidFill>
                                <a:effectLst/>
                                <a:latin typeface="Cambria Math"/>
                                <a:ea typeface="+mn-ea"/>
                                <a:cs typeface="+mn-cs"/>
                              </a:rPr>
                              <m:t>𝑙</m:t>
                            </m:r>
                          </m:e>
                          <m:sub>
                            <m:r>
                              <a:rPr lang="de-DE" sz="1100" b="0" i="1">
                                <a:solidFill>
                                  <a:schemeClr val="tx1"/>
                                </a:solidFill>
                                <a:effectLst/>
                                <a:latin typeface="Cambria Math"/>
                                <a:ea typeface="+mn-ea"/>
                                <a:cs typeface="+mn-cs"/>
                              </a:rPr>
                              <m:t>0</m:t>
                            </m:r>
                          </m:sub>
                        </m:sSub>
                        <m:r>
                          <a:rPr lang="de-DE" sz="1100" b="0" i="1">
                            <a:solidFill>
                              <a:schemeClr val="tx1"/>
                            </a:solidFill>
                            <a:effectLst/>
                            <a:latin typeface="Cambria Math"/>
                            <a:ea typeface="+mn-ea"/>
                            <a:cs typeface="+mn-cs"/>
                          </a:rPr>
                          <m:t>)∗0,45)</m:t>
                        </m:r>
                        <m:r>
                          <m:rPr>
                            <m:nor/>
                          </m:rPr>
                          <a:rPr lang="de-DE">
                            <a:effectLst/>
                          </a:rPr>
                          <m:t> </m:t>
                        </m:r>
                      </m:num>
                      <m:den>
                        <m:sSub>
                          <m:sSubPr>
                            <m:ctrlPr>
                              <a:rPr lang="de-DE" sz="1100" b="0" i="1">
                                <a:latin typeface="Cambria Math"/>
                              </a:rPr>
                            </m:ctrlPr>
                          </m:sSubPr>
                          <m:e>
                            <m:r>
                              <a:rPr lang="de-DE" sz="1100" b="0" i="1">
                                <a:latin typeface="Cambria Math"/>
                              </a:rPr>
                              <m:t>𝑙</m:t>
                            </m:r>
                          </m:e>
                          <m:sub>
                            <m:r>
                              <a:rPr lang="de-DE" sz="1100" b="0" i="1">
                                <a:latin typeface="Cambria Math"/>
                              </a:rPr>
                              <m:t>𝑇𝐵</m:t>
                            </m:r>
                          </m:sub>
                        </m:sSub>
                      </m:den>
                    </m:f>
                  </m:oMath>
                </m:oMathPara>
              </a14:m>
              <a:endParaRPr lang="de-DE" sz="1100"/>
            </a:p>
          </xdr:txBody>
        </xdr:sp>
      </mc:Choice>
      <mc:Fallback xmlns="">
        <xdr:sp macro="" textlink="">
          <xdr:nvSpPr>
            <xdr:cNvPr id="53" name="Textfeld 52"/>
            <xdr:cNvSpPr txBox="1"/>
          </xdr:nvSpPr>
          <xdr:spPr>
            <a:xfrm>
              <a:off x="5772150" y="10008870"/>
              <a:ext cx="2796540"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0" i="0">
                  <a:latin typeface="Cambria Math"/>
                </a:rPr>
                <a:t>𝑓_𝑚𝑎𝑥=(</a:t>
              </a:r>
              <a:r>
                <a:rPr lang="de-DE" sz="1100" b="0" i="0">
                  <a:solidFill>
                    <a:schemeClr val="tx1"/>
                  </a:solidFill>
                  <a:effectLst/>
                  <a:latin typeface="Cambria Math"/>
                  <a:ea typeface="+mn-ea"/>
                  <a:cs typeface="+mn-cs"/>
                </a:rPr>
                <a:t>𝑙_0+((𝑙_𝑇𝐵−𝑙_0)∗0,45)"</a:t>
              </a:r>
              <a:r>
                <a:rPr lang="de-DE" i="0">
                  <a:effectLst/>
                </a:rPr>
                <a:t> </a:t>
              </a:r>
              <a:r>
                <a:rPr lang="de-DE" i="0">
                  <a:effectLst/>
                  <a:latin typeface="Cambria Math"/>
                </a:rPr>
                <a:t>" </a:t>
              </a:r>
              <a:r>
                <a:rPr lang="de-DE" sz="1100" b="0" i="0">
                  <a:effectLst/>
                  <a:latin typeface="Cambria Math"/>
                </a:rPr>
                <a:t>)/</a:t>
              </a:r>
              <a:r>
                <a:rPr lang="de-DE" sz="1100" b="0" i="0">
                  <a:latin typeface="Cambria Math"/>
                </a:rPr>
                <a:t>𝑙_𝑇𝐵 </a:t>
              </a:r>
              <a:endParaRPr lang="de-DE" sz="1100"/>
            </a:p>
          </xdr:txBody>
        </xdr:sp>
      </mc:Fallback>
    </mc:AlternateContent>
    <xdr:clientData/>
  </xdr:oneCellAnchor>
  <xdr:twoCellAnchor>
    <xdr:from>
      <xdr:col>8</xdr:col>
      <xdr:colOff>632460</xdr:colOff>
      <xdr:row>27</xdr:row>
      <xdr:rowOff>403860</xdr:rowOff>
    </xdr:from>
    <xdr:to>
      <xdr:col>8</xdr:col>
      <xdr:colOff>2209800</xdr:colOff>
      <xdr:row>27</xdr:row>
      <xdr:rowOff>1009650</xdr:rowOff>
    </xdr:to>
    <xdr:sp macro="" textlink="">
      <xdr:nvSpPr>
        <xdr:cNvPr id="54" name="Textfeld 53"/>
        <xdr:cNvSpPr txBox="1"/>
      </xdr:nvSpPr>
      <xdr:spPr>
        <a:xfrm>
          <a:off x="8281035" y="9614535"/>
          <a:ext cx="1577340" cy="60579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aseline="0">
              <a:latin typeface="Arial" panose="020B0604020202020204" pitchFamily="34" charset="0"/>
              <a:cs typeface="Arial" panose="020B0604020202020204" pitchFamily="34" charset="0"/>
            </a:rPr>
            <a:t> offene Bauweise</a:t>
          </a:r>
        </a:p>
        <a:p>
          <a:pPr algn="ctr"/>
          <a:r>
            <a:rPr lang="de-DE" sz="1000" baseline="0">
              <a:latin typeface="Arial" panose="020B0604020202020204" pitchFamily="34" charset="0"/>
              <a:cs typeface="Arial" panose="020B0604020202020204" pitchFamily="34" charset="0"/>
            </a:rPr>
            <a:t>und</a:t>
          </a:r>
        </a:p>
        <a:p>
          <a:pPr algn="ctr"/>
          <a:r>
            <a:rPr lang="de-DE" sz="1000" baseline="0">
              <a:latin typeface="Arial" panose="020B0604020202020204" pitchFamily="34" charset="0"/>
              <a:cs typeface="Arial" panose="020B0604020202020204" pitchFamily="34" charset="0"/>
            </a:rPr>
            <a:t>Maschinenvortrieb</a:t>
          </a:r>
          <a:endParaRPr lang="de-DE" sz="1000">
            <a:latin typeface="Arial" panose="020B0604020202020204" pitchFamily="34" charset="0"/>
            <a:cs typeface="Arial" panose="020B0604020202020204" pitchFamily="34" charset="0"/>
          </a:endParaRPr>
        </a:p>
      </xdr:txBody>
    </xdr:sp>
    <xdr:clientData/>
  </xdr:twoCellAnchor>
  <xdr:twoCellAnchor>
    <xdr:from>
      <xdr:col>3</xdr:col>
      <xdr:colOff>495297</xdr:colOff>
      <xdr:row>27</xdr:row>
      <xdr:rowOff>495302</xdr:rowOff>
    </xdr:from>
    <xdr:to>
      <xdr:col>5</xdr:col>
      <xdr:colOff>266699</xdr:colOff>
      <xdr:row>27</xdr:row>
      <xdr:rowOff>866776</xdr:rowOff>
    </xdr:to>
    <xdr:sp macro="" textlink="">
      <xdr:nvSpPr>
        <xdr:cNvPr id="55" name="Textfeld 54"/>
        <xdr:cNvSpPr txBox="1"/>
      </xdr:nvSpPr>
      <xdr:spPr>
        <a:xfrm>
          <a:off x="2676522" y="9705977"/>
          <a:ext cx="1581152" cy="37147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aseline="0">
              <a:latin typeface="Arial" panose="020B0604020202020204" pitchFamily="34" charset="0"/>
              <a:cs typeface="Arial" panose="020B0604020202020204" pitchFamily="34" charset="0"/>
            </a:rPr>
            <a:t> Spritzbetonbauweise</a:t>
          </a:r>
          <a:endParaRPr lang="de-DE" sz="1000">
            <a:latin typeface="Arial" panose="020B0604020202020204" pitchFamily="34" charset="0"/>
            <a:cs typeface="Arial" panose="020B0604020202020204" pitchFamily="34" charset="0"/>
          </a:endParaRPr>
        </a:p>
      </xdr:txBody>
    </xdr:sp>
    <xdr:clientData/>
  </xdr:twoCellAnchor>
  <xdr:oneCellAnchor>
    <xdr:from>
      <xdr:col>3</xdr:col>
      <xdr:colOff>388620</xdr:colOff>
      <xdr:row>33</xdr:row>
      <xdr:rowOff>209550</xdr:rowOff>
    </xdr:from>
    <xdr:ext cx="4206240" cy="278794"/>
    <mc:AlternateContent xmlns:mc="http://schemas.openxmlformats.org/markup-compatibility/2006" xmlns:a14="http://schemas.microsoft.com/office/drawing/2010/main">
      <mc:Choice Requires="a14">
        <xdr:sp macro="" textlink="">
          <xdr:nvSpPr>
            <xdr:cNvPr id="59" name="Textfeld 58"/>
            <xdr:cNvSpPr txBox="1"/>
          </xdr:nvSpPr>
          <xdr:spPr>
            <a:xfrm>
              <a:off x="2722245" y="7981950"/>
              <a:ext cx="4206240" cy="278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de-DE" sz="1100" b="0" i="1">
                        <a:latin typeface="Cambria Math"/>
                      </a:rPr>
                      <m:t>𝐺𝑉</m:t>
                    </m:r>
                    <m:r>
                      <a:rPr lang="de-DE" sz="1100" b="0" i="1">
                        <a:latin typeface="Cambria Math"/>
                      </a:rPr>
                      <m:t> </m:t>
                    </m:r>
                    <m:sSub>
                      <m:sSubPr>
                        <m:ctrlPr>
                          <a:rPr lang="de-DE" sz="1100" b="0" i="1">
                            <a:latin typeface="Cambria Math"/>
                          </a:rPr>
                        </m:ctrlPr>
                      </m:sSubPr>
                      <m:e>
                        <m:r>
                          <a:rPr lang="de-DE" sz="1100" b="0" i="1">
                            <a:latin typeface="Cambria Math"/>
                          </a:rPr>
                          <m:t>𝑇𝐵</m:t>
                        </m:r>
                      </m:e>
                      <m:sub>
                        <m:r>
                          <a:rPr lang="de-DE" sz="1100" b="0" i="1">
                            <a:latin typeface="Cambria Math"/>
                          </a:rPr>
                          <m:t>1</m:t>
                        </m:r>
                      </m:sub>
                    </m:sSub>
                    <m:r>
                      <a:rPr lang="de-DE" sz="1100" b="0" i="1">
                        <a:latin typeface="Cambria Math"/>
                      </a:rPr>
                      <m:t>=</m:t>
                    </m:r>
                    <m:r>
                      <a:rPr lang="de-DE" sz="1100" b="0" i="1">
                        <a:latin typeface="Cambria Math"/>
                      </a:rPr>
                      <m:t>𝑝</m:t>
                    </m:r>
                    <m:r>
                      <a:rPr lang="de-DE" sz="1100" b="0" i="1">
                        <a:latin typeface="Cambria Math"/>
                      </a:rPr>
                      <m:t>∗</m:t>
                    </m:r>
                    <m:sSub>
                      <m:sSubPr>
                        <m:ctrlPr>
                          <a:rPr lang="de-DE" sz="1100" b="0" i="1">
                            <a:latin typeface="Cambria Math"/>
                          </a:rPr>
                        </m:ctrlPr>
                      </m:sSubPr>
                      <m:e>
                        <m:r>
                          <a:rPr lang="de-DE" sz="1100" b="0" i="1">
                            <a:latin typeface="Cambria Math"/>
                          </a:rPr>
                          <m:t>𝑎</m:t>
                        </m:r>
                      </m:e>
                      <m:sub>
                        <m:r>
                          <a:rPr lang="de-DE" sz="1100" b="0" i="1">
                            <a:latin typeface="Cambria Math"/>
                          </a:rPr>
                          <m:t>𝑇𝐵</m:t>
                        </m:r>
                      </m:sub>
                    </m:sSub>
                    <m:r>
                      <a:rPr lang="de-DE" sz="1100" b="0" i="1">
                        <a:latin typeface="Cambria Math"/>
                      </a:rPr>
                      <m:t>∗((</m:t>
                    </m:r>
                    <m:sSub>
                      <m:sSubPr>
                        <m:ctrlPr>
                          <a:rPr lang="de-DE" sz="1100" b="0" i="1">
                            <a:latin typeface="Cambria Math"/>
                          </a:rPr>
                        </m:ctrlPr>
                      </m:sSubPr>
                      <m:e>
                        <m:r>
                          <a:rPr lang="de-DE" sz="1100" b="0" i="1">
                            <a:latin typeface="Cambria Math"/>
                          </a:rPr>
                          <m:t>𝑓</m:t>
                        </m:r>
                      </m:e>
                      <m:sub>
                        <m:r>
                          <a:rPr lang="de-DE" sz="1100" b="0" i="1">
                            <a:latin typeface="Cambria Math"/>
                          </a:rPr>
                          <m:t>𝑚𝑖𝑛</m:t>
                        </m:r>
                      </m:sub>
                    </m:sSub>
                    <m:r>
                      <a:rPr lang="de-DE" sz="1100" b="0" i="1">
                        <a:latin typeface="Cambria Math"/>
                      </a:rPr>
                      <m:t>+</m:t>
                    </m:r>
                    <m:sSub>
                      <m:sSubPr>
                        <m:ctrlPr>
                          <a:rPr lang="de-DE" sz="1100" b="0" i="1">
                            <a:latin typeface="Cambria Math"/>
                          </a:rPr>
                        </m:ctrlPr>
                      </m:sSubPr>
                      <m:e>
                        <m:r>
                          <a:rPr lang="de-DE" sz="1100" b="0" i="1">
                            <a:latin typeface="Cambria Math"/>
                          </a:rPr>
                          <m:t>𝑓</m:t>
                        </m:r>
                      </m:e>
                      <m:sub>
                        <m:r>
                          <a:rPr lang="de-DE" sz="1100" b="0" i="1">
                            <a:latin typeface="Cambria Math"/>
                          </a:rPr>
                          <m:t>𝑍𝑢𝑠𝑐h𝑙</m:t>
                        </m:r>
                        <m:r>
                          <a:rPr lang="de-DE" sz="1100" b="0" i="1">
                            <a:latin typeface="Cambria Math"/>
                          </a:rPr>
                          <m:t>ä</m:t>
                        </m:r>
                        <m:r>
                          <a:rPr lang="de-DE" sz="1100" b="0" i="1">
                            <a:latin typeface="Cambria Math"/>
                          </a:rPr>
                          <m:t>𝑔𝑒</m:t>
                        </m:r>
                      </m:sub>
                    </m:sSub>
                    <m:r>
                      <a:rPr lang="de-DE" sz="1100" b="0" i="1">
                        <a:latin typeface="Cambria Math"/>
                      </a:rPr>
                      <m:t>)</m:t>
                    </m:r>
                    <m:sSubSup>
                      <m:sSubSupPr>
                        <m:ctrlPr>
                          <a:rPr lang="de-DE" sz="1100" b="0" i="1">
                            <a:solidFill>
                              <a:schemeClr val="tx1"/>
                            </a:solidFill>
                            <a:effectLst/>
                            <a:latin typeface="Cambria Math"/>
                            <a:ea typeface="+mn-ea"/>
                            <a:cs typeface="+mn-cs"/>
                          </a:rPr>
                        </m:ctrlPr>
                      </m:sSubSupPr>
                      <m:e>
                        <m:r>
                          <a:rPr lang="de-DE" sz="1100" b="0" i="1">
                            <a:solidFill>
                              <a:schemeClr val="tx1"/>
                            </a:solidFill>
                            <a:effectLst/>
                            <a:latin typeface="Cambria Math"/>
                            <a:ea typeface="+mn-ea"/>
                            <a:cs typeface="+mn-cs"/>
                          </a:rPr>
                          <m:t>∗</m:t>
                        </m:r>
                        <m:sSubSup>
                          <m:sSubSupPr>
                            <m:ctrlPr>
                              <a:rPr lang="de-DE" sz="1100" b="0" i="1">
                                <a:solidFill>
                                  <a:schemeClr val="tx1"/>
                                </a:solidFill>
                                <a:effectLst/>
                                <a:latin typeface="Cambria Math"/>
                                <a:ea typeface="+mn-ea"/>
                                <a:cs typeface="+mn-cs"/>
                              </a:rPr>
                            </m:ctrlPr>
                          </m:sSubSupPr>
                          <m:e>
                            <m:r>
                              <a:rPr lang="de-DE" sz="1100" b="0" i="1">
                                <a:solidFill>
                                  <a:schemeClr val="tx1"/>
                                </a:solidFill>
                                <a:effectLst/>
                                <a:latin typeface="Cambria Math"/>
                                <a:ea typeface="+mn-ea"/>
                                <a:cs typeface="+mn-cs"/>
                              </a:rPr>
                              <m:t>𝐾</m:t>
                            </m:r>
                          </m:e>
                          <m:sub>
                            <m:r>
                              <a:rPr lang="de-DE" sz="1100" b="0" i="1">
                                <a:solidFill>
                                  <a:schemeClr val="tx1"/>
                                </a:solidFill>
                                <a:effectLst/>
                                <a:latin typeface="Cambria Math"/>
                                <a:ea typeface="+mn-ea"/>
                                <a:cs typeface="+mn-cs"/>
                              </a:rPr>
                              <m:t>𝑇𝐵</m:t>
                            </m:r>
                          </m:sub>
                          <m:sup/>
                        </m:sSubSup>
                        <m:r>
                          <a:rPr lang="de-DE" sz="1100" b="0" i="1">
                            <a:solidFill>
                              <a:schemeClr val="tx1"/>
                            </a:solidFill>
                            <a:effectLst/>
                            <a:latin typeface="Cambria Math"/>
                            <a:ea typeface="+mn-ea"/>
                            <a:cs typeface="+mn-cs"/>
                          </a:rPr>
                          <m:t>)</m:t>
                        </m:r>
                      </m:e>
                      <m:sub/>
                      <m:sup>
                        <m:r>
                          <a:rPr lang="de-DE" sz="1100" b="0" i="1">
                            <a:solidFill>
                              <a:schemeClr val="tx1"/>
                            </a:solidFill>
                            <a:effectLst/>
                            <a:latin typeface="Cambria Math"/>
                            <a:ea typeface="+mn-ea"/>
                            <a:cs typeface="+mn-cs"/>
                          </a:rPr>
                          <m:t>0,8</m:t>
                        </m:r>
                      </m:sup>
                    </m:sSubSup>
                  </m:oMath>
                </m:oMathPara>
              </a14:m>
              <a:endParaRPr lang="de-DE" sz="1100"/>
            </a:p>
          </xdr:txBody>
        </xdr:sp>
      </mc:Choice>
      <mc:Fallback xmlns="">
        <xdr:sp macro="" textlink="">
          <xdr:nvSpPr>
            <xdr:cNvPr id="59" name="Textfeld 58"/>
            <xdr:cNvSpPr txBox="1"/>
          </xdr:nvSpPr>
          <xdr:spPr>
            <a:xfrm>
              <a:off x="2722245" y="7981950"/>
              <a:ext cx="4206240" cy="278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0" i="0">
                  <a:latin typeface="Cambria Math"/>
                </a:rPr>
                <a:t>𝐺𝑉 〖𝑇𝐵〗_1=𝑝∗𝑎_𝑇𝐵∗((𝑓_𝑚𝑖𝑛+𝑓_𝑍𝑢𝑠𝑐ℎ𝑙ä𝑔𝑒)</a:t>
              </a:r>
              <a:r>
                <a:rPr lang="de-DE" sz="1100" b="0" i="0">
                  <a:solidFill>
                    <a:schemeClr val="tx1"/>
                  </a:solidFill>
                  <a:effectLst/>
                  <a:latin typeface="Cambria Math"/>
                  <a:ea typeface="+mn-ea"/>
                  <a:cs typeface="+mn-cs"/>
                </a:rPr>
                <a:t>〖∗𝐾_𝑇𝐵^ )〗_^0,8</a:t>
              </a:r>
              <a:endParaRPr lang="de-DE" sz="1100"/>
            </a:p>
          </xdr:txBody>
        </xdr:sp>
      </mc:Fallback>
    </mc:AlternateContent>
    <xdr:clientData/>
  </xdr:oneCellAnchor>
  <xdr:twoCellAnchor>
    <xdr:from>
      <xdr:col>6</xdr:col>
      <xdr:colOff>1495425</xdr:colOff>
      <xdr:row>29</xdr:row>
      <xdr:rowOff>161925</xdr:rowOff>
    </xdr:from>
    <xdr:to>
      <xdr:col>8</xdr:col>
      <xdr:colOff>971550</xdr:colOff>
      <xdr:row>29</xdr:row>
      <xdr:rowOff>581025</xdr:rowOff>
    </xdr:to>
    <xdr:sp macro="" textlink="">
      <xdr:nvSpPr>
        <xdr:cNvPr id="60" name="Textfeld 59"/>
        <xdr:cNvSpPr txBox="1"/>
      </xdr:nvSpPr>
      <xdr:spPr>
        <a:xfrm>
          <a:off x="6191250" y="10896600"/>
          <a:ext cx="2428875" cy="4191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aseline="0">
              <a:latin typeface="Arial" panose="020B0604020202020204" pitchFamily="34" charset="0"/>
              <a:cs typeface="Arial" panose="020B0604020202020204" pitchFamily="34" charset="0"/>
            </a:rPr>
            <a:t>Zahlenwert wird in den Berechnungsblättern nicht angezeigt!</a:t>
          </a:r>
          <a:endParaRPr lang="de-DE" sz="1000">
            <a:latin typeface="Arial" panose="020B0604020202020204" pitchFamily="34" charset="0"/>
            <a:cs typeface="Arial" panose="020B0604020202020204" pitchFamily="34" charset="0"/>
          </a:endParaRPr>
        </a:p>
      </xdr:txBody>
    </xdr:sp>
    <xdr:clientData/>
  </xdr:twoCellAnchor>
  <xdr:oneCellAnchor>
    <xdr:from>
      <xdr:col>3</xdr:col>
      <xdr:colOff>518160</xdr:colOff>
      <xdr:row>29</xdr:row>
      <xdr:rowOff>205740</xdr:rowOff>
    </xdr:from>
    <xdr:ext cx="3543300" cy="267702"/>
    <mc:AlternateContent xmlns:mc="http://schemas.openxmlformats.org/markup-compatibility/2006" xmlns:a14="http://schemas.microsoft.com/office/drawing/2010/main">
      <mc:Choice Requires="a14">
        <xdr:sp macro="" textlink="">
          <xdr:nvSpPr>
            <xdr:cNvPr id="61" name="Textfeld 60"/>
            <xdr:cNvSpPr txBox="1"/>
          </xdr:nvSpPr>
          <xdr:spPr>
            <a:xfrm>
              <a:off x="2346960" y="9235440"/>
              <a:ext cx="35433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de-DE" sz="1100" i="1">
                            <a:latin typeface="Cambria Math"/>
                          </a:rPr>
                        </m:ctrlPr>
                      </m:sSubPr>
                      <m:e>
                        <m:r>
                          <a:rPr lang="de-DE" sz="1100" b="0" i="1">
                            <a:latin typeface="Cambria Math"/>
                          </a:rPr>
                          <m:t>𝐺𝑉</m:t>
                        </m:r>
                      </m:e>
                      <m:sub>
                        <m:r>
                          <a:rPr lang="de-DE" sz="1100" b="0" i="1">
                            <a:latin typeface="Cambria Math"/>
                          </a:rPr>
                          <m:t>𝑚𝑖𝑛</m:t>
                        </m:r>
                      </m:sub>
                    </m:sSub>
                    <m:r>
                      <a:rPr lang="de-DE" sz="1100" b="0" i="1">
                        <a:latin typeface="Cambria Math"/>
                      </a:rPr>
                      <m:t>𝑇𝐵</m:t>
                    </m:r>
                    <m:r>
                      <a:rPr lang="de-DE" sz="1100" b="0" i="1">
                        <a:latin typeface="Cambria Math"/>
                      </a:rPr>
                      <m:t>=</m:t>
                    </m:r>
                    <m:r>
                      <a:rPr lang="de-DE" sz="1100" b="0" i="1">
                        <a:solidFill>
                          <a:schemeClr val="tx1"/>
                        </a:solidFill>
                        <a:effectLst/>
                        <a:latin typeface="Cambria Math"/>
                        <a:ea typeface="+mn-ea"/>
                        <a:cs typeface="+mn-cs"/>
                      </a:rPr>
                      <m:t>𝑝</m:t>
                    </m:r>
                    <m:r>
                      <a:rPr lang="de-DE" sz="1100" b="0" i="1">
                        <a:latin typeface="Cambria Math"/>
                      </a:rPr>
                      <m:t>∗</m:t>
                    </m:r>
                    <m:sSub>
                      <m:sSubPr>
                        <m:ctrlPr>
                          <a:rPr lang="de-DE" sz="1100" b="0" i="1">
                            <a:latin typeface="Cambria Math"/>
                          </a:rPr>
                        </m:ctrlPr>
                      </m:sSubPr>
                      <m:e>
                        <m:r>
                          <a:rPr lang="de-DE" sz="1100" b="0" i="1">
                            <a:latin typeface="Cambria Math"/>
                          </a:rPr>
                          <m:t>𝑎</m:t>
                        </m:r>
                      </m:e>
                      <m:sub>
                        <m:r>
                          <a:rPr lang="de-DE" sz="1100" b="0" i="1">
                            <a:latin typeface="Cambria Math"/>
                          </a:rPr>
                          <m:t>𝑇𝐵</m:t>
                        </m:r>
                      </m:sub>
                    </m:sSub>
                    <m:r>
                      <a:rPr lang="de-DE" sz="1100" b="0" i="1">
                        <a:latin typeface="Cambria Math"/>
                      </a:rPr>
                      <m:t>∗</m:t>
                    </m:r>
                    <m:sSubSup>
                      <m:sSubSupPr>
                        <m:ctrlPr>
                          <a:rPr lang="de-DE" sz="1100" b="0" i="1">
                            <a:latin typeface="Cambria Math"/>
                          </a:rPr>
                        </m:ctrlPr>
                      </m:sSubSupPr>
                      <m:e>
                        <m:r>
                          <a:rPr lang="de-DE" sz="1100" b="0" i="1">
                            <a:latin typeface="Cambria Math"/>
                          </a:rPr>
                          <m:t>(</m:t>
                        </m:r>
                        <m:sSub>
                          <m:sSubPr>
                            <m:ctrlPr>
                              <a:rPr lang="de-DE" sz="1100" b="0" i="1">
                                <a:latin typeface="Cambria Math"/>
                              </a:rPr>
                            </m:ctrlPr>
                          </m:sSubPr>
                          <m:e>
                            <m:r>
                              <a:rPr lang="de-DE" sz="1100" b="0" i="1">
                                <a:latin typeface="Cambria Math"/>
                              </a:rPr>
                              <m:t>𝑓</m:t>
                            </m:r>
                          </m:e>
                          <m:sub>
                            <m:r>
                              <a:rPr lang="de-DE" sz="1100" b="0" i="1">
                                <a:latin typeface="Cambria Math"/>
                              </a:rPr>
                              <m:t>𝑚𝑖𝑛</m:t>
                            </m:r>
                          </m:sub>
                        </m:sSub>
                        <m:r>
                          <a:rPr lang="de-DE" sz="1100" b="0" i="1">
                            <a:latin typeface="Cambria Math"/>
                          </a:rPr>
                          <m:t>∗</m:t>
                        </m:r>
                        <m:sSubSup>
                          <m:sSubSupPr>
                            <m:ctrlPr>
                              <a:rPr lang="de-DE" sz="1100" b="0" i="1">
                                <a:latin typeface="Cambria Math"/>
                              </a:rPr>
                            </m:ctrlPr>
                          </m:sSubSupPr>
                          <m:e>
                            <m:r>
                              <a:rPr lang="de-DE" sz="1100" b="0" i="1">
                                <a:latin typeface="Cambria Math"/>
                              </a:rPr>
                              <m:t>𝐾</m:t>
                            </m:r>
                          </m:e>
                          <m:sub>
                            <m:r>
                              <a:rPr lang="de-DE" sz="1100" b="0" i="1">
                                <a:latin typeface="Cambria Math"/>
                              </a:rPr>
                              <m:t>𝑇𝐵</m:t>
                            </m:r>
                          </m:sub>
                          <m:sup/>
                        </m:sSubSup>
                        <m:r>
                          <a:rPr lang="de-DE" sz="1100" b="0" i="1">
                            <a:latin typeface="Cambria Math"/>
                          </a:rPr>
                          <m:t>)</m:t>
                        </m:r>
                      </m:e>
                      <m:sub/>
                      <m:sup>
                        <m:r>
                          <a:rPr lang="de-DE" sz="1100" b="0" i="1">
                            <a:latin typeface="Cambria Math"/>
                          </a:rPr>
                          <m:t>0,8</m:t>
                        </m:r>
                      </m:sup>
                    </m:sSubSup>
                  </m:oMath>
                </m:oMathPara>
              </a14:m>
              <a:endParaRPr lang="de-DE" sz="1100"/>
            </a:p>
          </xdr:txBody>
        </xdr:sp>
      </mc:Choice>
      <mc:Fallback xmlns="">
        <xdr:sp macro="" textlink="">
          <xdr:nvSpPr>
            <xdr:cNvPr id="61" name="Textfeld 60"/>
            <xdr:cNvSpPr txBox="1"/>
          </xdr:nvSpPr>
          <xdr:spPr>
            <a:xfrm>
              <a:off x="2346960" y="9235440"/>
              <a:ext cx="35433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i="0">
                  <a:latin typeface="Cambria Math"/>
                </a:rPr>
                <a:t>〖</a:t>
              </a:r>
              <a:r>
                <a:rPr lang="de-DE" sz="1100" b="0" i="0">
                  <a:latin typeface="Cambria Math"/>
                </a:rPr>
                <a:t>𝐺𝑉〗_𝑚𝑖𝑛 𝑇𝐵=</a:t>
              </a:r>
              <a:r>
                <a:rPr lang="de-DE" sz="1100" b="0" i="0">
                  <a:solidFill>
                    <a:schemeClr val="tx1"/>
                  </a:solidFill>
                  <a:effectLst/>
                  <a:latin typeface="+mn-lt"/>
                  <a:ea typeface="+mn-ea"/>
                  <a:cs typeface="+mn-cs"/>
                </a:rPr>
                <a:t>𝑝</a:t>
              </a:r>
              <a:r>
                <a:rPr lang="de-DE" sz="1100" b="0" i="0">
                  <a:latin typeface="Cambria Math"/>
                </a:rPr>
                <a:t>∗𝑎_𝑇𝐵∗〖(𝑓_𝑚𝑖𝑛∗𝐾_𝑇𝐵^ )〗_^0,8</a:t>
              </a:r>
              <a:endParaRPr lang="de-DE" sz="1100"/>
            </a:p>
          </xdr:txBody>
        </xdr:sp>
      </mc:Fallback>
    </mc:AlternateContent>
    <xdr:clientData/>
  </xdr:oneCellAnchor>
  <xdr:oneCellAnchor>
    <xdr:from>
      <xdr:col>3</xdr:col>
      <xdr:colOff>510540</xdr:colOff>
      <xdr:row>31</xdr:row>
      <xdr:rowOff>209550</xdr:rowOff>
    </xdr:from>
    <xdr:ext cx="3543300" cy="267702"/>
    <mc:AlternateContent xmlns:mc="http://schemas.openxmlformats.org/markup-compatibility/2006" xmlns:a14="http://schemas.microsoft.com/office/drawing/2010/main">
      <mc:Choice Requires="a14">
        <xdr:sp macro="" textlink="">
          <xdr:nvSpPr>
            <xdr:cNvPr id="62" name="Textfeld 61"/>
            <xdr:cNvSpPr txBox="1"/>
          </xdr:nvSpPr>
          <xdr:spPr>
            <a:xfrm>
              <a:off x="2339340" y="8343900"/>
              <a:ext cx="35433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de-DE" sz="1100" i="1">
                            <a:latin typeface="Cambria Math"/>
                          </a:rPr>
                        </m:ctrlPr>
                      </m:sSubPr>
                      <m:e>
                        <m:r>
                          <a:rPr lang="de-DE" sz="1100" b="0" i="1">
                            <a:latin typeface="Cambria Math"/>
                          </a:rPr>
                          <m:t>𝐺𝑉</m:t>
                        </m:r>
                      </m:e>
                      <m:sub>
                        <m:r>
                          <a:rPr lang="de-DE" sz="1100" b="0" i="1">
                            <a:latin typeface="Cambria Math"/>
                          </a:rPr>
                          <m:t>𝑚𝑎𝑥</m:t>
                        </m:r>
                      </m:sub>
                    </m:sSub>
                    <m:r>
                      <a:rPr lang="de-DE" sz="1100" b="0" i="1">
                        <a:latin typeface="Cambria Math"/>
                      </a:rPr>
                      <m:t>𝑇𝐵</m:t>
                    </m:r>
                    <m:r>
                      <a:rPr lang="de-DE" sz="1100" b="0" i="1">
                        <a:latin typeface="Cambria Math"/>
                      </a:rPr>
                      <m:t>=</m:t>
                    </m:r>
                    <m:r>
                      <a:rPr lang="de-DE" sz="1100" b="0" i="1">
                        <a:latin typeface="Cambria Math"/>
                      </a:rPr>
                      <m:t>𝑝</m:t>
                    </m:r>
                    <m:r>
                      <a:rPr lang="de-DE" sz="1100" b="0" i="1">
                        <a:latin typeface="Cambria Math"/>
                      </a:rPr>
                      <m:t>∗</m:t>
                    </m:r>
                    <m:sSub>
                      <m:sSubPr>
                        <m:ctrlPr>
                          <a:rPr lang="de-DE" sz="1100" b="0" i="1">
                            <a:latin typeface="Cambria Math"/>
                          </a:rPr>
                        </m:ctrlPr>
                      </m:sSubPr>
                      <m:e>
                        <m:r>
                          <a:rPr lang="de-DE" sz="1100" b="0" i="1">
                            <a:latin typeface="Cambria Math"/>
                          </a:rPr>
                          <m:t>𝑎</m:t>
                        </m:r>
                      </m:e>
                      <m:sub>
                        <m:r>
                          <a:rPr lang="de-DE" sz="1100" b="0" i="1">
                            <a:latin typeface="Cambria Math"/>
                          </a:rPr>
                          <m:t>𝑇𝐵</m:t>
                        </m:r>
                      </m:sub>
                    </m:sSub>
                    <m:r>
                      <a:rPr lang="de-DE" sz="1100" b="0" i="1">
                        <a:latin typeface="Cambria Math"/>
                      </a:rPr>
                      <m:t>∗</m:t>
                    </m:r>
                    <m:sSubSup>
                      <m:sSubSupPr>
                        <m:ctrlPr>
                          <a:rPr lang="de-DE" sz="1100" b="0" i="1">
                            <a:latin typeface="Cambria Math"/>
                          </a:rPr>
                        </m:ctrlPr>
                      </m:sSubSupPr>
                      <m:e>
                        <m:sSubSup>
                          <m:sSubSupPr>
                            <m:ctrlPr>
                              <a:rPr lang="de-DE" sz="1100" b="0" i="1">
                                <a:latin typeface="Cambria Math"/>
                              </a:rPr>
                            </m:ctrlPr>
                          </m:sSubSupPr>
                          <m:e>
                            <m:r>
                              <a:rPr lang="de-DE" sz="1100" b="0" i="1">
                                <a:latin typeface="Cambria Math"/>
                              </a:rPr>
                              <m:t>(</m:t>
                            </m:r>
                            <m:sSub>
                              <m:sSubPr>
                                <m:ctrlPr>
                                  <a:rPr lang="de-DE" sz="1100" b="0" i="1">
                                    <a:latin typeface="Cambria Math"/>
                                  </a:rPr>
                                </m:ctrlPr>
                              </m:sSubPr>
                              <m:e>
                                <m:r>
                                  <a:rPr lang="de-DE" sz="1100" b="0" i="1">
                                    <a:latin typeface="Cambria Math"/>
                                  </a:rPr>
                                  <m:t>𝑓</m:t>
                                </m:r>
                              </m:e>
                              <m:sub>
                                <m:r>
                                  <a:rPr lang="de-DE" sz="1100" b="0" i="1">
                                    <a:latin typeface="Cambria Math"/>
                                  </a:rPr>
                                  <m:t>𝑚𝑎𝑥</m:t>
                                </m:r>
                              </m:sub>
                            </m:sSub>
                            <m:r>
                              <a:rPr lang="de-DE" sz="1100" b="0" i="1">
                                <a:latin typeface="Cambria Math"/>
                              </a:rPr>
                              <m:t>∗</m:t>
                            </m:r>
                            <m:r>
                              <a:rPr lang="de-DE" sz="1100" b="0" i="1">
                                <a:latin typeface="Cambria Math"/>
                              </a:rPr>
                              <m:t>𝐾</m:t>
                            </m:r>
                          </m:e>
                          <m:sub>
                            <m:r>
                              <a:rPr lang="de-DE" sz="1100" b="0" i="1">
                                <a:latin typeface="Cambria Math"/>
                              </a:rPr>
                              <m:t>𝑇𝐵</m:t>
                            </m:r>
                          </m:sub>
                          <m:sup/>
                        </m:sSubSup>
                        <m:r>
                          <a:rPr lang="de-DE" sz="1100" b="0" i="1">
                            <a:latin typeface="Cambria Math"/>
                          </a:rPr>
                          <m:t>)</m:t>
                        </m:r>
                      </m:e>
                      <m:sub/>
                      <m:sup>
                        <m:r>
                          <a:rPr lang="de-DE" sz="1100" b="0" i="1">
                            <a:latin typeface="Cambria Math"/>
                          </a:rPr>
                          <m:t>0,8</m:t>
                        </m:r>
                      </m:sup>
                    </m:sSubSup>
                  </m:oMath>
                </m:oMathPara>
              </a14:m>
              <a:endParaRPr lang="de-DE" sz="1100"/>
            </a:p>
          </xdr:txBody>
        </xdr:sp>
      </mc:Choice>
      <mc:Fallback xmlns="">
        <xdr:sp macro="" textlink="">
          <xdr:nvSpPr>
            <xdr:cNvPr id="62" name="Textfeld 61"/>
            <xdr:cNvSpPr txBox="1"/>
          </xdr:nvSpPr>
          <xdr:spPr>
            <a:xfrm>
              <a:off x="2339340" y="8343900"/>
              <a:ext cx="3543300" cy="267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i="0">
                  <a:latin typeface="Cambria Math"/>
                </a:rPr>
                <a:t>〖</a:t>
              </a:r>
              <a:r>
                <a:rPr lang="de-DE" sz="1100" b="0" i="0">
                  <a:latin typeface="Cambria Math"/>
                </a:rPr>
                <a:t>𝐺𝑉〗_𝑚𝑎𝑥 𝑇𝐵=𝑝∗𝑎_𝑇𝐵∗〖〖(𝑓_𝑚𝑎𝑥∗𝐾〗_𝑇𝐵^ )〗_^0,8</a:t>
              </a:r>
              <a:endParaRPr lang="de-DE" sz="1100"/>
            </a:p>
          </xdr:txBody>
        </xdr:sp>
      </mc:Fallback>
    </mc:AlternateContent>
    <xdr:clientData/>
  </xdr:oneCellAnchor>
  <xdr:oneCellAnchor>
    <xdr:from>
      <xdr:col>3</xdr:col>
      <xdr:colOff>1009649</xdr:colOff>
      <xdr:row>39</xdr:row>
      <xdr:rowOff>238125</xdr:rowOff>
    </xdr:from>
    <xdr:ext cx="2390776" cy="294688"/>
    <mc:AlternateContent xmlns:mc="http://schemas.openxmlformats.org/markup-compatibility/2006" xmlns:a14="http://schemas.microsoft.com/office/drawing/2010/main">
      <mc:Choice Requires="a14">
        <xdr:sp macro="" textlink="">
          <xdr:nvSpPr>
            <xdr:cNvPr id="2" name="Textfeld 1"/>
            <xdr:cNvSpPr txBox="1"/>
          </xdr:nvSpPr>
          <xdr:spPr>
            <a:xfrm>
              <a:off x="3190874" y="15430500"/>
              <a:ext cx="2390776" cy="294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lgn="ctr"/>
              <a14:m>
                <m:oMath xmlns:m="http://schemas.openxmlformats.org/officeDocument/2006/math">
                  <m:sSub>
                    <m:sSubPr>
                      <m:ctrlPr>
                        <a:rPr lang="de-DE" sz="1100" i="1">
                          <a:latin typeface="Cambria Math"/>
                        </a:rPr>
                      </m:ctrlPr>
                    </m:sSubPr>
                    <m:e>
                      <m:r>
                        <a:rPr lang="de-DE" sz="1100" b="0" i="1">
                          <a:latin typeface="Cambria Math"/>
                        </a:rPr>
                        <m:t>𝐺𝑉</m:t>
                      </m:r>
                      <m:r>
                        <a:rPr lang="de-DE" sz="1100" b="0" i="1">
                          <a:latin typeface="Cambria Math"/>
                        </a:rPr>
                        <m:t> </m:t>
                      </m:r>
                      <m:r>
                        <a:rPr lang="de-DE" sz="1100" b="0" i="1">
                          <a:latin typeface="Cambria Math"/>
                        </a:rPr>
                        <m:t>𝐵𝑊</m:t>
                      </m:r>
                    </m:e>
                    <m:sub>
                      <m:r>
                        <a:rPr lang="de-DE" sz="1100" b="0" i="1">
                          <a:latin typeface="Cambria Math"/>
                        </a:rPr>
                        <m:t>100%</m:t>
                      </m:r>
                    </m:sub>
                  </m:sSub>
                  <m:r>
                    <a:rPr lang="de-DE" sz="1100" b="0" i="1">
                      <a:latin typeface="Cambria Math"/>
                    </a:rPr>
                    <m:t>=</m:t>
                  </m:r>
                  <m:r>
                    <a:rPr lang="de-DE" sz="1100" b="0" i="1">
                      <a:latin typeface="Cambria Math"/>
                    </a:rPr>
                    <m:t>𝑝</m:t>
                  </m:r>
                  <m:r>
                    <a:rPr lang="de-DE" sz="1100" b="0" i="1">
                      <a:latin typeface="Cambria Math"/>
                    </a:rPr>
                    <m:t> ∗ </m:t>
                  </m:r>
                  <m:sSub>
                    <m:sSubPr>
                      <m:ctrlPr>
                        <a:rPr lang="de-DE" sz="1100" b="0" i="1">
                          <a:latin typeface="Cambria Math"/>
                        </a:rPr>
                      </m:ctrlPr>
                    </m:sSubPr>
                    <m:e>
                      <m:r>
                        <a:rPr lang="de-DE" sz="1100" b="0" i="1">
                          <a:latin typeface="Cambria Math"/>
                        </a:rPr>
                        <m:t>𝑎</m:t>
                      </m:r>
                    </m:e>
                    <m:sub>
                      <m:r>
                        <a:rPr lang="de-DE" sz="1100" b="0" i="1">
                          <a:latin typeface="Cambria Math"/>
                        </a:rPr>
                        <m:t>𝐵𝑊</m:t>
                      </m:r>
                    </m:sub>
                  </m:sSub>
                  <m:r>
                    <a:rPr lang="de-DE" sz="1100" b="0" i="0">
                      <a:latin typeface="Cambria Math"/>
                    </a:rPr>
                    <m:t>∗</m:t>
                  </m:r>
                  <m:r>
                    <a:rPr lang="de-DE" sz="1100" b="0" i="1">
                      <a:latin typeface="Cambria Math"/>
                    </a:rPr>
                    <m:t> </m:t>
                  </m:r>
                  <m:sSubSup>
                    <m:sSubSupPr>
                      <m:ctrlPr>
                        <a:rPr lang="de-DE" sz="1100" b="0" i="1">
                          <a:solidFill>
                            <a:schemeClr val="tx1"/>
                          </a:solidFill>
                          <a:effectLst/>
                          <a:latin typeface="Cambria Math"/>
                          <a:ea typeface="+mn-ea"/>
                          <a:cs typeface="+mn-cs"/>
                        </a:rPr>
                      </m:ctrlPr>
                    </m:sSubSupPr>
                    <m:e>
                      <m:sSubSup>
                        <m:sSubSupPr>
                          <m:ctrlPr>
                            <a:rPr lang="de-DE" sz="1100" b="0" i="1">
                              <a:solidFill>
                                <a:schemeClr val="tx1"/>
                              </a:solidFill>
                              <a:effectLst/>
                              <a:latin typeface="Cambria Math"/>
                              <a:ea typeface="+mn-ea"/>
                              <a:cs typeface="+mn-cs"/>
                            </a:rPr>
                          </m:ctrlPr>
                        </m:sSubSupPr>
                        <m:e>
                          <m:r>
                            <a:rPr lang="de-DE" sz="1100" b="0" i="1">
                              <a:solidFill>
                                <a:schemeClr val="tx1"/>
                              </a:solidFill>
                              <a:effectLst/>
                              <a:latin typeface="Cambria Math"/>
                              <a:ea typeface="+mn-ea"/>
                              <a:cs typeface="+mn-cs"/>
                            </a:rPr>
                            <m:t>𝐾</m:t>
                          </m:r>
                        </m:e>
                        <m:sub>
                          <m:r>
                            <a:rPr lang="de-DE" sz="1100" b="0" i="1">
                              <a:solidFill>
                                <a:schemeClr val="tx1"/>
                              </a:solidFill>
                              <a:effectLst/>
                              <a:latin typeface="Cambria Math"/>
                              <a:ea typeface="+mn-ea"/>
                              <a:cs typeface="+mn-cs"/>
                            </a:rPr>
                            <m:t>𝐵𝑊</m:t>
                          </m:r>
                        </m:sub>
                        <m:sup/>
                      </m:sSubSup>
                    </m:e>
                    <m:sub/>
                    <m:sup>
                      <m:r>
                        <a:rPr lang="de-DE" sz="1100" b="0" i="1">
                          <a:solidFill>
                            <a:schemeClr val="tx1"/>
                          </a:solidFill>
                          <a:effectLst/>
                          <a:latin typeface="Cambria Math"/>
                          <a:ea typeface="+mn-ea"/>
                          <a:cs typeface="+mn-cs"/>
                        </a:rPr>
                        <m:t>0,8</m:t>
                      </m:r>
                    </m:sup>
                  </m:sSubSup>
                </m:oMath>
              </a14:m>
              <a:r>
                <a:rPr lang="de-DE" sz="1100"/>
                <a:t> </a:t>
              </a:r>
            </a:p>
          </xdr:txBody>
        </xdr:sp>
      </mc:Choice>
      <mc:Fallback xmlns="">
        <xdr:sp macro="" textlink="">
          <xdr:nvSpPr>
            <xdr:cNvPr id="2" name="Textfeld 1"/>
            <xdr:cNvSpPr txBox="1"/>
          </xdr:nvSpPr>
          <xdr:spPr>
            <a:xfrm>
              <a:off x="3190874" y="15430500"/>
              <a:ext cx="2390776" cy="294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lgn="ctr"/>
              <a:r>
                <a:rPr lang="de-DE" sz="1100" i="0">
                  <a:latin typeface="Cambria Math"/>
                </a:rPr>
                <a:t>〖</a:t>
              </a:r>
              <a:r>
                <a:rPr lang="de-DE" sz="1100" b="0" i="0">
                  <a:latin typeface="Cambria Math"/>
                </a:rPr>
                <a:t>𝐺𝑉 𝐵𝑊〗_(100%)=𝑝 ∗ 𝑎_𝐵𝑊∗ </a:t>
              </a:r>
              <a:r>
                <a:rPr lang="de-DE" sz="1100" b="0" i="0">
                  <a:solidFill>
                    <a:schemeClr val="tx1"/>
                  </a:solidFill>
                  <a:effectLst/>
                  <a:latin typeface="Cambria Math"/>
                  <a:ea typeface="+mn-ea"/>
                  <a:cs typeface="+mn-cs"/>
                </a:rPr>
                <a:t>〖𝐾_𝐵𝑊^ 〗_^0,8</a:t>
              </a:r>
              <a:r>
                <a:rPr lang="de-DE" sz="1100"/>
                <a:t> </a:t>
              </a:r>
            </a:p>
          </xdr:txBody>
        </xdr:sp>
      </mc:Fallback>
    </mc:AlternateContent>
    <xdr:clientData/>
  </xdr:oneCellAnchor>
  <xdr:oneCellAnchor>
    <xdr:from>
      <xdr:col>4</xdr:col>
      <xdr:colOff>28575</xdr:colOff>
      <xdr:row>46</xdr:row>
      <xdr:rowOff>171450</xdr:rowOff>
    </xdr:from>
    <xdr:ext cx="2390776" cy="294688"/>
    <mc:AlternateContent xmlns:mc="http://schemas.openxmlformats.org/markup-compatibility/2006" xmlns:a14="http://schemas.microsoft.com/office/drawing/2010/main">
      <mc:Choice Requires="a14">
        <xdr:sp macro="" textlink="">
          <xdr:nvSpPr>
            <xdr:cNvPr id="19" name="Textfeld 18"/>
            <xdr:cNvSpPr txBox="1"/>
          </xdr:nvSpPr>
          <xdr:spPr>
            <a:xfrm>
              <a:off x="3257550" y="17859375"/>
              <a:ext cx="2390776" cy="294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lgn="ctr"/>
              <a14:m>
                <m:oMath xmlns:m="http://schemas.openxmlformats.org/officeDocument/2006/math">
                  <m:sSub>
                    <m:sSubPr>
                      <m:ctrlPr>
                        <a:rPr lang="de-DE" sz="1100" i="1">
                          <a:latin typeface="Cambria Math"/>
                        </a:rPr>
                      </m:ctrlPr>
                    </m:sSubPr>
                    <m:e>
                      <m:r>
                        <a:rPr lang="de-DE" sz="1100" b="0" i="1">
                          <a:latin typeface="Cambria Math"/>
                        </a:rPr>
                        <m:t>𝐺𝑉</m:t>
                      </m:r>
                    </m:e>
                    <m:sub>
                      <m:r>
                        <a:rPr lang="de-DE" sz="1100" b="0" i="1">
                          <a:latin typeface="Cambria Math"/>
                        </a:rPr>
                        <m:t>100%</m:t>
                      </m:r>
                    </m:sub>
                  </m:sSub>
                  <m:r>
                    <a:rPr lang="de-DE" sz="1100" b="0" i="1">
                      <a:latin typeface="Cambria Math"/>
                    </a:rPr>
                    <m:t>=</m:t>
                  </m:r>
                  <m:r>
                    <a:rPr lang="de-DE" sz="1100" b="0" i="1">
                      <a:latin typeface="Cambria Math"/>
                    </a:rPr>
                    <m:t>𝑝</m:t>
                  </m:r>
                  <m:r>
                    <a:rPr lang="de-DE" sz="1100" b="0" i="1">
                      <a:latin typeface="Cambria Math"/>
                    </a:rPr>
                    <m:t> ∗</m:t>
                  </m:r>
                  <m:r>
                    <a:rPr lang="de-DE" sz="1100" b="0" i="1">
                      <a:latin typeface="Cambria Math"/>
                    </a:rPr>
                    <m:t>𝑎</m:t>
                  </m:r>
                  <m:r>
                    <a:rPr lang="de-DE" sz="1100" b="0" i="0">
                      <a:latin typeface="Cambria Math"/>
                    </a:rPr>
                    <m:t>∗</m:t>
                  </m:r>
                  <m:r>
                    <a:rPr lang="de-DE" sz="1100" b="0" i="1">
                      <a:latin typeface="Cambria Math"/>
                    </a:rPr>
                    <m:t> </m:t>
                  </m:r>
                  <m:sSubSup>
                    <m:sSubSupPr>
                      <m:ctrlPr>
                        <a:rPr lang="de-DE" sz="1100" b="0" i="1">
                          <a:solidFill>
                            <a:schemeClr val="tx1"/>
                          </a:solidFill>
                          <a:effectLst/>
                          <a:latin typeface="Cambria Math"/>
                          <a:ea typeface="+mn-ea"/>
                          <a:cs typeface="+mn-cs"/>
                        </a:rPr>
                      </m:ctrlPr>
                    </m:sSubSupPr>
                    <m:e>
                      <m:r>
                        <a:rPr lang="de-DE" sz="1100" b="0" i="1">
                          <a:solidFill>
                            <a:schemeClr val="tx1"/>
                          </a:solidFill>
                          <a:effectLst/>
                          <a:latin typeface="Cambria Math"/>
                          <a:ea typeface="+mn-ea"/>
                          <a:cs typeface="+mn-cs"/>
                        </a:rPr>
                        <m:t>𝐾</m:t>
                      </m:r>
                    </m:e>
                    <m:sub/>
                    <m:sup>
                      <m:r>
                        <a:rPr lang="de-DE" sz="1100" b="0" i="1">
                          <a:solidFill>
                            <a:schemeClr val="tx1"/>
                          </a:solidFill>
                          <a:effectLst/>
                          <a:latin typeface="Cambria Math"/>
                          <a:ea typeface="+mn-ea"/>
                          <a:cs typeface="+mn-cs"/>
                        </a:rPr>
                        <m:t>0,8</m:t>
                      </m:r>
                    </m:sup>
                  </m:sSubSup>
                </m:oMath>
              </a14:m>
              <a:r>
                <a:rPr lang="de-DE" sz="1100"/>
                <a:t> </a:t>
              </a:r>
            </a:p>
          </xdr:txBody>
        </xdr:sp>
      </mc:Choice>
      <mc:Fallback xmlns="">
        <xdr:sp macro="" textlink="">
          <xdr:nvSpPr>
            <xdr:cNvPr id="19" name="Textfeld 18"/>
            <xdr:cNvSpPr txBox="1"/>
          </xdr:nvSpPr>
          <xdr:spPr>
            <a:xfrm>
              <a:off x="3257550" y="17859375"/>
              <a:ext cx="2390776" cy="294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ctr">
              <a:noAutofit/>
            </a:bodyPr>
            <a:lstStyle/>
            <a:p>
              <a:pPr algn="ctr"/>
              <a:r>
                <a:rPr lang="de-DE" sz="1100" i="0">
                  <a:latin typeface="Cambria Math"/>
                </a:rPr>
                <a:t>〖</a:t>
              </a:r>
              <a:r>
                <a:rPr lang="de-DE" sz="1100" b="0" i="0">
                  <a:latin typeface="Cambria Math"/>
                </a:rPr>
                <a:t>𝐺𝑉〗_(100%)=𝑝 ∗𝑎∗ </a:t>
              </a:r>
              <a:r>
                <a:rPr lang="de-DE" sz="1100" b="0" i="0">
                  <a:solidFill>
                    <a:schemeClr val="tx1"/>
                  </a:solidFill>
                  <a:effectLst/>
                  <a:latin typeface="Cambria Math"/>
                  <a:ea typeface="+mn-ea"/>
                  <a:cs typeface="+mn-cs"/>
                </a:rPr>
                <a:t>𝐾_^0,8</a:t>
              </a:r>
              <a:r>
                <a:rPr lang="de-DE" sz="1100"/>
                <a:t> </a:t>
              </a:r>
            </a:p>
          </xdr:txBody>
        </xdr:sp>
      </mc:Fallback>
    </mc:AlternateContent>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3"/>
  <sheetViews>
    <sheetView showWhiteSpace="0" view="pageBreakPreview" topLeftCell="A37" zoomScaleNormal="100" zoomScaleSheetLayoutView="100" workbookViewId="0">
      <selection activeCell="G5" sqref="G5"/>
    </sheetView>
  </sheetViews>
  <sheetFormatPr baseColWidth="10" defaultRowHeight="14.4" x14ac:dyDescent="0.3"/>
  <cols>
    <col min="1" max="1" width="4.5546875" customWidth="1"/>
    <col min="2" max="2" width="16.6640625" customWidth="1"/>
    <col min="4" max="4" width="15.6640625" customWidth="1"/>
    <col min="6" max="6" width="10.5546875" customWidth="1"/>
    <col min="7" max="7" width="27.5546875" customWidth="1"/>
    <col min="8" max="8" width="16.6640625" customWidth="1"/>
    <col min="9" max="9" width="66.6640625" customWidth="1"/>
  </cols>
  <sheetData>
    <row r="1" spans="2:15" ht="31.5" x14ac:dyDescent="0.5">
      <c r="B1" s="376" t="s">
        <v>2</v>
      </c>
      <c r="C1" s="8"/>
      <c r="D1" s="8"/>
      <c r="E1" s="8"/>
      <c r="F1" s="8"/>
      <c r="G1" s="346" t="s">
        <v>45</v>
      </c>
      <c r="H1" s="8"/>
      <c r="I1" s="373" t="s">
        <v>313</v>
      </c>
      <c r="J1" s="265"/>
    </row>
    <row r="2" spans="2:15" ht="27.75" customHeight="1" x14ac:dyDescent="0.25"/>
    <row r="3" spans="2:15" ht="27.75" customHeight="1" x14ac:dyDescent="0.3">
      <c r="B3" s="381" t="s">
        <v>151</v>
      </c>
      <c r="C3" s="382"/>
      <c r="D3" s="382"/>
      <c r="E3" s="382"/>
      <c r="F3" s="382"/>
      <c r="G3" s="382"/>
      <c r="H3" s="382"/>
    </row>
    <row r="4" spans="2:15" ht="18" x14ac:dyDescent="0.25">
      <c r="B4" s="252"/>
      <c r="C4" s="253"/>
      <c r="D4" s="253"/>
      <c r="E4" s="253"/>
      <c r="F4" s="253"/>
      <c r="G4" s="253"/>
      <c r="H4" s="253"/>
    </row>
    <row r="5" spans="2:15" ht="36" customHeight="1" x14ac:dyDescent="0.25">
      <c r="B5" s="256" t="s">
        <v>145</v>
      </c>
      <c r="C5" s="255"/>
      <c r="D5" s="255"/>
      <c r="E5" s="255"/>
      <c r="F5" s="255"/>
      <c r="G5" s="255"/>
      <c r="H5" s="255"/>
    </row>
    <row r="6" spans="2:15" ht="82.5" customHeight="1" x14ac:dyDescent="0.3">
      <c r="B6" s="388"/>
      <c r="C6" s="388"/>
      <c r="D6" s="386" t="s">
        <v>163</v>
      </c>
      <c r="E6" s="387"/>
      <c r="F6" s="389" t="s">
        <v>272</v>
      </c>
      <c r="G6" s="389"/>
      <c r="H6" s="389"/>
      <c r="I6" s="389"/>
    </row>
    <row r="7" spans="2:15" ht="17.399999999999999" x14ac:dyDescent="0.3">
      <c r="B7" s="258"/>
      <c r="D7" s="387"/>
      <c r="E7" s="387"/>
      <c r="F7" s="389"/>
      <c r="G7" s="389"/>
      <c r="H7" s="389"/>
      <c r="I7" s="389"/>
    </row>
    <row r="8" spans="2:15" x14ac:dyDescent="0.3">
      <c r="B8" s="2"/>
      <c r="D8" s="387"/>
      <c r="E8" s="387"/>
      <c r="F8" s="389"/>
      <c r="G8" s="389"/>
      <c r="H8" s="389"/>
      <c r="I8" s="389"/>
      <c r="J8" s="1"/>
    </row>
    <row r="9" spans="2:15" ht="35.1" customHeight="1" x14ac:dyDescent="0.3">
      <c r="B9" s="323" t="s">
        <v>186</v>
      </c>
      <c r="C9" s="391" t="s">
        <v>237</v>
      </c>
      <c r="D9" s="391"/>
      <c r="E9" s="391"/>
      <c r="F9" s="391"/>
      <c r="G9" s="391"/>
      <c r="H9" s="323" t="s">
        <v>179</v>
      </c>
      <c r="I9" s="389" t="s">
        <v>293</v>
      </c>
      <c r="J9" s="390"/>
      <c r="K9" s="390"/>
      <c r="L9" s="390"/>
      <c r="M9" s="390"/>
      <c r="N9" s="390"/>
      <c r="O9" s="390"/>
    </row>
    <row r="10" spans="2:15" ht="35.1" customHeight="1" x14ac:dyDescent="0.3">
      <c r="B10" s="323" t="s">
        <v>226</v>
      </c>
      <c r="C10" s="391" t="s">
        <v>294</v>
      </c>
      <c r="D10" s="391"/>
      <c r="E10" s="391"/>
      <c r="F10" s="391"/>
      <c r="G10" s="391"/>
      <c r="H10" s="323" t="s">
        <v>217</v>
      </c>
      <c r="I10" s="389" t="s">
        <v>275</v>
      </c>
      <c r="J10" s="389"/>
      <c r="K10" s="389"/>
      <c r="L10" s="389"/>
      <c r="M10" s="389"/>
      <c r="N10" s="389"/>
      <c r="O10" s="389"/>
    </row>
    <row r="11" spans="2:15" ht="35.1" customHeight="1" x14ac:dyDescent="0.3">
      <c r="B11" s="323" t="s">
        <v>181</v>
      </c>
      <c r="C11" s="391" t="s">
        <v>238</v>
      </c>
      <c r="D11" s="391"/>
      <c r="E11" s="391"/>
      <c r="F11" s="391"/>
      <c r="G11" s="391"/>
      <c r="H11" s="16" t="s">
        <v>177</v>
      </c>
      <c r="I11" s="389" t="s">
        <v>278</v>
      </c>
      <c r="J11" s="390"/>
      <c r="K11" s="390"/>
      <c r="L11" s="390"/>
      <c r="M11" s="390"/>
      <c r="N11" s="390"/>
      <c r="O11" s="390"/>
    </row>
    <row r="12" spans="2:15" ht="35.1" customHeight="1" x14ac:dyDescent="0.3">
      <c r="B12" s="16" t="s">
        <v>175</v>
      </c>
      <c r="C12" s="391" t="s">
        <v>239</v>
      </c>
      <c r="D12" s="391"/>
      <c r="E12" s="391"/>
      <c r="F12" s="391"/>
      <c r="G12" s="391"/>
      <c r="H12" s="16" t="s">
        <v>178</v>
      </c>
      <c r="I12" s="389" t="s">
        <v>271</v>
      </c>
      <c r="J12" s="390"/>
      <c r="K12" s="390"/>
      <c r="L12" s="390"/>
      <c r="M12" s="390"/>
      <c r="N12" s="390"/>
      <c r="O12" s="390"/>
    </row>
    <row r="13" spans="2:15" ht="16.2" x14ac:dyDescent="0.3">
      <c r="B13" s="16" t="s">
        <v>198</v>
      </c>
      <c r="C13" s="391" t="s">
        <v>202</v>
      </c>
      <c r="D13" s="391"/>
      <c r="E13" s="391"/>
      <c r="F13" s="391"/>
      <c r="G13" s="391"/>
      <c r="H13" s="323" t="s">
        <v>187</v>
      </c>
      <c r="I13" s="280" t="s">
        <v>219</v>
      </c>
      <c r="J13" s="280"/>
      <c r="K13" s="280"/>
      <c r="L13" s="280"/>
      <c r="M13" s="280"/>
      <c r="N13" s="280"/>
      <c r="O13" s="280"/>
    </row>
    <row r="14" spans="2:15" ht="16.2" x14ac:dyDescent="0.3">
      <c r="B14" s="16" t="s">
        <v>197</v>
      </c>
      <c r="C14" s="391" t="s">
        <v>201</v>
      </c>
      <c r="D14" s="391"/>
      <c r="E14" s="391"/>
      <c r="F14" s="391"/>
      <c r="G14" s="391"/>
      <c r="H14" s="323" t="s">
        <v>194</v>
      </c>
      <c r="I14" s="280" t="s">
        <v>218</v>
      </c>
      <c r="J14" s="280"/>
      <c r="K14" s="280"/>
      <c r="L14" s="280"/>
      <c r="M14" s="280"/>
      <c r="N14" s="280"/>
      <c r="O14" s="280"/>
    </row>
    <row r="15" spans="2:15" ht="16.2" x14ac:dyDescent="0.3">
      <c r="B15" s="16" t="s">
        <v>199</v>
      </c>
      <c r="C15" s="391" t="s">
        <v>203</v>
      </c>
      <c r="D15" s="391"/>
      <c r="E15" s="391"/>
      <c r="F15" s="391"/>
      <c r="G15" s="391"/>
      <c r="H15" s="16" t="s">
        <v>176</v>
      </c>
      <c r="I15" s="280" t="s">
        <v>220</v>
      </c>
      <c r="J15" s="280"/>
      <c r="K15" s="280"/>
      <c r="L15" s="280"/>
      <c r="M15" s="280"/>
      <c r="N15" s="280"/>
      <c r="O15" s="280"/>
    </row>
    <row r="16" spans="2:15" ht="35.1" customHeight="1" x14ac:dyDescent="0.3">
      <c r="B16" s="16" t="s">
        <v>190</v>
      </c>
      <c r="C16" s="395" t="s">
        <v>268</v>
      </c>
      <c r="D16" s="391"/>
      <c r="E16" s="391"/>
      <c r="F16" s="391"/>
      <c r="G16" s="391"/>
      <c r="H16" s="323" t="s">
        <v>185</v>
      </c>
      <c r="I16" s="280" t="s">
        <v>240</v>
      </c>
      <c r="J16" s="280"/>
      <c r="K16" s="280"/>
      <c r="L16" s="280"/>
      <c r="M16" s="280"/>
      <c r="N16" s="280"/>
      <c r="O16" s="280"/>
    </row>
    <row r="17" spans="2:15" ht="35.1" customHeight="1" x14ac:dyDescent="0.3">
      <c r="B17" s="16" t="s">
        <v>189</v>
      </c>
      <c r="C17" s="395" t="s">
        <v>273</v>
      </c>
      <c r="D17" s="391"/>
      <c r="E17" s="391"/>
      <c r="F17" s="391"/>
      <c r="G17" s="391"/>
      <c r="H17" s="16" t="s">
        <v>173</v>
      </c>
      <c r="I17" s="280" t="s">
        <v>196</v>
      </c>
      <c r="J17" s="280"/>
      <c r="K17" s="280"/>
      <c r="L17" s="280"/>
      <c r="M17" s="280"/>
      <c r="N17" s="280"/>
      <c r="O17" s="280"/>
    </row>
    <row r="18" spans="2:15" ht="35.1" customHeight="1" x14ac:dyDescent="0.3">
      <c r="B18" s="16" t="s">
        <v>188</v>
      </c>
      <c r="C18" s="395" t="s">
        <v>277</v>
      </c>
      <c r="D18" s="391"/>
      <c r="E18" s="391"/>
      <c r="F18" s="391"/>
      <c r="G18" s="391"/>
      <c r="H18" s="323" t="s">
        <v>180</v>
      </c>
      <c r="I18" s="390" t="s">
        <v>172</v>
      </c>
      <c r="J18" s="390"/>
      <c r="K18" s="390"/>
      <c r="L18" s="390"/>
      <c r="M18" s="390"/>
      <c r="N18" s="390"/>
      <c r="O18" s="390"/>
    </row>
    <row r="19" spans="2:15" ht="35.1" customHeight="1" x14ac:dyDescent="0.3">
      <c r="B19" s="324" t="s">
        <v>183</v>
      </c>
      <c r="C19" s="395" t="s">
        <v>269</v>
      </c>
      <c r="D19" s="391"/>
      <c r="E19" s="391"/>
      <c r="F19" s="391"/>
      <c r="G19" s="391"/>
      <c r="H19" s="16" t="s">
        <v>174</v>
      </c>
      <c r="I19" s="390" t="s">
        <v>195</v>
      </c>
      <c r="J19" s="390"/>
      <c r="K19" s="390"/>
      <c r="L19" s="390"/>
      <c r="M19" s="390"/>
      <c r="N19" s="390"/>
      <c r="O19" s="390"/>
    </row>
    <row r="20" spans="2:15" ht="35.1" customHeight="1" x14ac:dyDescent="0.3">
      <c r="B20" s="324" t="s">
        <v>264</v>
      </c>
      <c r="C20" s="395" t="s">
        <v>270</v>
      </c>
      <c r="D20" s="391"/>
      <c r="E20" s="391"/>
      <c r="F20" s="391"/>
      <c r="G20" s="391"/>
      <c r="H20" s="323" t="s">
        <v>184</v>
      </c>
      <c r="I20" s="390" t="s">
        <v>200</v>
      </c>
      <c r="J20" s="390"/>
      <c r="K20" s="390"/>
      <c r="L20" s="390"/>
      <c r="M20" s="390"/>
      <c r="N20" s="390"/>
      <c r="O20" s="390"/>
    </row>
    <row r="21" spans="2:15" ht="16.2" x14ac:dyDescent="0.3">
      <c r="B21" s="324" t="s">
        <v>182</v>
      </c>
      <c r="C21" s="391" t="s">
        <v>276</v>
      </c>
      <c r="D21" s="391"/>
      <c r="E21" s="391"/>
      <c r="F21" s="391"/>
      <c r="G21" s="391"/>
    </row>
    <row r="22" spans="2:15" ht="15" x14ac:dyDescent="0.25">
      <c r="B22" s="324"/>
      <c r="C22" s="15"/>
      <c r="D22" s="15"/>
      <c r="E22" s="15"/>
      <c r="F22" s="15"/>
      <c r="G22" s="15"/>
    </row>
    <row r="23" spans="2:15" ht="15" x14ac:dyDescent="0.25">
      <c r="B23" s="16"/>
      <c r="C23" s="322"/>
      <c r="D23" s="282"/>
      <c r="E23" s="282"/>
      <c r="F23" s="279"/>
      <c r="G23" s="279"/>
      <c r="H23" s="279"/>
      <c r="I23" s="279"/>
      <c r="J23" s="325"/>
      <c r="K23" s="283"/>
      <c r="L23" s="283"/>
      <c r="M23" s="283"/>
      <c r="N23" s="283"/>
      <c r="O23" s="283"/>
    </row>
    <row r="24" spans="2:15" ht="35.25" customHeight="1" x14ac:dyDescent="0.25">
      <c r="B24" s="383" t="s">
        <v>152</v>
      </c>
      <c r="C24" s="383"/>
      <c r="D24" s="383"/>
      <c r="E24" s="383"/>
      <c r="F24" s="383"/>
      <c r="G24" s="383"/>
      <c r="H24" s="383"/>
    </row>
    <row r="25" spans="2:15" ht="15" customHeight="1" x14ac:dyDescent="0.3">
      <c r="B25" s="384" t="s">
        <v>295</v>
      </c>
      <c r="C25" s="384"/>
      <c r="D25" s="384"/>
      <c r="E25" s="384"/>
      <c r="F25" s="384"/>
      <c r="G25" s="384"/>
      <c r="H25" s="384"/>
      <c r="I25" s="384"/>
      <c r="J25" s="384"/>
    </row>
    <row r="26" spans="2:15" ht="30" customHeight="1" x14ac:dyDescent="0.3">
      <c r="B26" s="384"/>
      <c r="C26" s="384"/>
      <c r="D26" s="384"/>
      <c r="E26" s="384"/>
      <c r="F26" s="384"/>
      <c r="G26" s="384"/>
      <c r="H26" s="384"/>
      <c r="I26" s="384"/>
      <c r="J26" s="384"/>
    </row>
    <row r="27" spans="2:15" ht="17.25" customHeight="1" x14ac:dyDescent="0.3">
      <c r="B27" s="385" t="s">
        <v>301</v>
      </c>
      <c r="C27" s="385"/>
      <c r="D27" s="385"/>
      <c r="E27" s="385"/>
      <c r="F27" s="385"/>
      <c r="G27" s="385"/>
      <c r="H27" s="385"/>
      <c r="I27" s="385"/>
    </row>
    <row r="28" spans="2:15" ht="105" customHeight="1" x14ac:dyDescent="0.3">
      <c r="B28" s="385"/>
      <c r="C28" s="385"/>
      <c r="D28" s="385"/>
      <c r="E28" s="385"/>
      <c r="F28" s="385"/>
      <c r="G28" s="385"/>
      <c r="H28" s="385"/>
      <c r="I28" s="385"/>
    </row>
    <row r="29" spans="2:15" ht="15" customHeight="1" x14ac:dyDescent="0.3">
      <c r="B29" s="385" t="s">
        <v>296</v>
      </c>
      <c r="C29" s="385"/>
      <c r="D29" s="385"/>
      <c r="E29" s="385"/>
      <c r="F29" s="385"/>
      <c r="G29" s="385"/>
      <c r="H29" s="385"/>
      <c r="I29" s="385"/>
    </row>
    <row r="30" spans="2:15" ht="70.5" customHeight="1" x14ac:dyDescent="0.3">
      <c r="B30" s="385"/>
      <c r="C30" s="385"/>
      <c r="D30" s="385"/>
      <c r="E30" s="385"/>
      <c r="F30" s="385"/>
      <c r="G30" s="385"/>
      <c r="H30" s="385"/>
      <c r="I30" s="385"/>
    </row>
    <row r="31" spans="2:15" ht="15" customHeight="1" x14ac:dyDescent="0.3">
      <c r="B31" s="385" t="s">
        <v>297</v>
      </c>
      <c r="C31" s="385"/>
      <c r="D31" s="385"/>
      <c r="E31" s="385"/>
      <c r="F31" s="385"/>
      <c r="G31" s="385"/>
      <c r="H31" s="385"/>
      <c r="I31" s="385"/>
    </row>
    <row r="32" spans="2:15" ht="60" customHeight="1" x14ac:dyDescent="0.3">
      <c r="B32" s="385"/>
      <c r="C32" s="385"/>
      <c r="D32" s="385"/>
      <c r="E32" s="385"/>
      <c r="F32" s="385"/>
      <c r="G32" s="385"/>
      <c r="H32" s="385"/>
      <c r="I32" s="385"/>
    </row>
    <row r="33" spans="2:9" x14ac:dyDescent="0.3">
      <c r="B33" s="385" t="s">
        <v>298</v>
      </c>
      <c r="C33" s="397"/>
      <c r="D33" s="397"/>
      <c r="E33" s="397"/>
      <c r="F33" s="397"/>
      <c r="G33" s="397"/>
      <c r="H33" s="397"/>
      <c r="I33" s="397"/>
    </row>
    <row r="34" spans="2:9" ht="51.75" customHeight="1" x14ac:dyDescent="0.3">
      <c r="B34" s="397"/>
      <c r="C34" s="397"/>
      <c r="D34" s="397"/>
      <c r="E34" s="397"/>
      <c r="F34" s="397"/>
      <c r="G34" s="397"/>
      <c r="H34" s="397"/>
      <c r="I34" s="397"/>
    </row>
    <row r="35" spans="2:9" ht="17.850000000000001" customHeight="1" x14ac:dyDescent="0.3">
      <c r="B35" s="392" t="s">
        <v>299</v>
      </c>
      <c r="C35" s="397"/>
      <c r="D35" s="397"/>
      <c r="E35" s="397"/>
      <c r="F35" s="397"/>
      <c r="G35" s="397"/>
      <c r="H35" s="397"/>
      <c r="I35" s="397"/>
    </row>
    <row r="36" spans="2:9" ht="30" customHeight="1" x14ac:dyDescent="0.3">
      <c r="B36" s="397"/>
      <c r="C36" s="397"/>
      <c r="D36" s="397"/>
      <c r="E36" s="397"/>
      <c r="F36" s="397"/>
      <c r="G36" s="397"/>
      <c r="H36" s="397"/>
      <c r="I36" s="397"/>
    </row>
    <row r="37" spans="2:9" ht="15" customHeight="1" x14ac:dyDescent="0.3">
      <c r="B37" s="398" t="s">
        <v>300</v>
      </c>
      <c r="C37" s="399"/>
      <c r="D37" s="399"/>
      <c r="E37" s="399"/>
      <c r="F37" s="399"/>
      <c r="G37" s="399"/>
      <c r="H37" s="399"/>
      <c r="I37" s="399"/>
    </row>
    <row r="38" spans="2:9" ht="30" customHeight="1" x14ac:dyDescent="0.3">
      <c r="B38" s="399"/>
      <c r="C38" s="399"/>
      <c r="D38" s="399"/>
      <c r="E38" s="399"/>
      <c r="F38" s="399"/>
      <c r="G38" s="399"/>
      <c r="H38" s="399"/>
      <c r="I38" s="399"/>
    </row>
    <row r="39" spans="2:9" x14ac:dyDescent="0.3">
      <c r="B39" s="385" t="s">
        <v>263</v>
      </c>
      <c r="C39" s="385"/>
      <c r="D39" s="385"/>
      <c r="E39" s="385"/>
      <c r="F39" s="385"/>
      <c r="G39" s="385"/>
      <c r="H39" s="385"/>
      <c r="I39" s="385"/>
    </row>
    <row r="40" spans="2:9" ht="56.1" customHeight="1" x14ac:dyDescent="0.3">
      <c r="B40" s="385"/>
      <c r="C40" s="385"/>
      <c r="D40" s="385"/>
      <c r="E40" s="385"/>
      <c r="F40" s="385"/>
      <c r="G40" s="385"/>
      <c r="H40" s="385"/>
      <c r="I40" s="385"/>
    </row>
    <row r="41" spans="2:9" ht="15" customHeight="1" x14ac:dyDescent="0.3">
      <c r="B41" s="392" t="s">
        <v>274</v>
      </c>
      <c r="C41" s="385"/>
      <c r="D41" s="385"/>
      <c r="E41" s="385"/>
      <c r="F41" s="385"/>
      <c r="G41" s="385"/>
      <c r="H41" s="385"/>
      <c r="I41" s="385"/>
    </row>
    <row r="42" spans="2:9" ht="45" customHeight="1" x14ac:dyDescent="0.3">
      <c r="B42" s="385"/>
      <c r="C42" s="385"/>
      <c r="D42" s="385"/>
      <c r="E42" s="385"/>
      <c r="F42" s="385"/>
      <c r="G42" s="385"/>
      <c r="H42" s="385"/>
      <c r="I42" s="385"/>
    </row>
    <row r="43" spans="2:9" ht="15" customHeight="1" x14ac:dyDescent="0.25">
      <c r="B43" s="281"/>
      <c r="C43" s="281"/>
      <c r="D43" s="281"/>
      <c r="E43" s="281"/>
      <c r="F43" s="281"/>
      <c r="G43" s="281"/>
      <c r="H43" s="281"/>
      <c r="I43" s="281"/>
    </row>
    <row r="44" spans="2:9" x14ac:dyDescent="0.3">
      <c r="B44" s="398" t="s">
        <v>267</v>
      </c>
      <c r="C44" s="399"/>
      <c r="D44" s="399"/>
      <c r="E44" s="399"/>
      <c r="F44" s="399"/>
      <c r="G44" s="399"/>
      <c r="H44" s="399"/>
      <c r="I44" s="399"/>
    </row>
    <row r="45" spans="2:9" ht="30" customHeight="1" x14ac:dyDescent="0.3">
      <c r="B45" s="399"/>
      <c r="C45" s="399"/>
      <c r="D45" s="399"/>
      <c r="E45" s="399"/>
      <c r="F45" s="399"/>
      <c r="G45" s="399"/>
      <c r="H45" s="399"/>
      <c r="I45" s="399"/>
    </row>
    <row r="46" spans="2:9" ht="19.8" x14ac:dyDescent="0.3">
      <c r="B46" s="399" t="s">
        <v>266</v>
      </c>
      <c r="C46" s="399"/>
      <c r="D46" s="399"/>
      <c r="E46" s="399"/>
      <c r="F46" s="399"/>
      <c r="G46" s="399"/>
      <c r="H46" s="399"/>
      <c r="I46" s="399"/>
    </row>
    <row r="47" spans="2:9" ht="56.1" customHeight="1" x14ac:dyDescent="0.25">
      <c r="B47" s="396"/>
      <c r="C47" s="396"/>
      <c r="D47" s="396"/>
      <c r="E47" s="396"/>
      <c r="F47" s="396"/>
      <c r="G47" s="396"/>
      <c r="H47" s="396"/>
      <c r="I47" s="396"/>
    </row>
    <row r="48" spans="2:9" ht="15" customHeight="1" x14ac:dyDescent="0.3">
      <c r="B48" s="393" t="s">
        <v>265</v>
      </c>
      <c r="C48" s="394"/>
      <c r="D48" s="394"/>
      <c r="E48" s="394"/>
      <c r="F48" s="394"/>
      <c r="G48" s="394"/>
      <c r="H48" s="394"/>
      <c r="I48" s="394"/>
    </row>
    <row r="49" spans="2:10" ht="59.25" customHeight="1" x14ac:dyDescent="0.3">
      <c r="B49" s="394"/>
      <c r="C49" s="394"/>
      <c r="D49" s="394"/>
      <c r="E49" s="394"/>
      <c r="F49" s="394"/>
      <c r="G49" s="394"/>
      <c r="H49" s="394"/>
      <c r="I49" s="394"/>
    </row>
    <row r="50" spans="2:10" ht="59.25" customHeight="1" x14ac:dyDescent="0.25">
      <c r="B50" s="342"/>
      <c r="C50" s="342"/>
      <c r="D50" s="342"/>
      <c r="E50" s="342"/>
      <c r="F50" s="342"/>
      <c r="G50" s="342"/>
      <c r="H50" s="342"/>
      <c r="I50" s="342"/>
    </row>
    <row r="51" spans="2:10" ht="24" customHeight="1" x14ac:dyDescent="0.35">
      <c r="B51" s="374" t="s">
        <v>311</v>
      </c>
      <c r="C51" s="374"/>
      <c r="D51" s="374"/>
      <c r="E51" s="374"/>
      <c r="F51" s="374"/>
      <c r="G51" s="374" t="s">
        <v>312</v>
      </c>
      <c r="H51" s="374"/>
      <c r="I51" s="375" t="s">
        <v>314</v>
      </c>
    </row>
    <row r="52" spans="2:10" ht="15.6" x14ac:dyDescent="0.3">
      <c r="E52" s="228"/>
      <c r="F52" s="226"/>
      <c r="G52" s="226"/>
      <c r="H52" s="226"/>
      <c r="I52" s="229"/>
      <c r="J52" s="226"/>
    </row>
    <row r="53" spans="2:10" x14ac:dyDescent="0.3">
      <c r="E53" s="226"/>
      <c r="F53" s="226"/>
      <c r="G53" s="226"/>
      <c r="H53" s="226"/>
    </row>
  </sheetData>
  <sheetProtection password="D8D0" sheet="1" objects="1" scenarios="1"/>
  <mergeCells count="38">
    <mergeCell ref="C16:G16"/>
    <mergeCell ref="C17:G17"/>
    <mergeCell ref="C18:G18"/>
    <mergeCell ref="C11:G11"/>
    <mergeCell ref="C12:G12"/>
    <mergeCell ref="C13:G13"/>
    <mergeCell ref="C14:G14"/>
    <mergeCell ref="C15:G15"/>
    <mergeCell ref="B41:I42"/>
    <mergeCell ref="B48:I49"/>
    <mergeCell ref="C19:G19"/>
    <mergeCell ref="C20:G20"/>
    <mergeCell ref="C21:G21"/>
    <mergeCell ref="B47:I47"/>
    <mergeCell ref="B33:I34"/>
    <mergeCell ref="B37:I38"/>
    <mergeCell ref="B39:I40"/>
    <mergeCell ref="B44:I45"/>
    <mergeCell ref="B46:I46"/>
    <mergeCell ref="B35:I36"/>
    <mergeCell ref="B29:I30"/>
    <mergeCell ref="B31:I32"/>
    <mergeCell ref="B3:H3"/>
    <mergeCell ref="B24:H24"/>
    <mergeCell ref="B25:J26"/>
    <mergeCell ref="B27:I28"/>
    <mergeCell ref="D6:E8"/>
    <mergeCell ref="B6:C6"/>
    <mergeCell ref="I9:O9"/>
    <mergeCell ref="F6:I8"/>
    <mergeCell ref="I10:O10"/>
    <mergeCell ref="I11:O11"/>
    <mergeCell ref="I19:O19"/>
    <mergeCell ref="I12:O12"/>
    <mergeCell ref="I20:O20"/>
    <mergeCell ref="I18:O18"/>
    <mergeCell ref="C9:G9"/>
    <mergeCell ref="C10:G10"/>
  </mergeCells>
  <pageMargins left="0.70866141732283472" right="0.70866141732283472" top="0.59055118110236227" bottom="0.19685039370078741" header="0.31496062992125984" footer="0.31496062992125984"/>
  <pageSetup paperSize="9" scale="48" orientation="portrait" r:id="rId1"/>
  <rowBreaks count="1" manualBreakCount="1">
    <brk id="51" max="8" man="1"/>
  </rowBreaks>
  <colBreaks count="1" manualBreakCount="1">
    <brk id="9" max="28"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12"/>
  <sheetViews>
    <sheetView view="pageBreakPreview" zoomScaleNormal="100" zoomScaleSheetLayoutView="100" workbookViewId="0">
      <selection activeCell="G14" sqref="G14"/>
    </sheetView>
  </sheetViews>
  <sheetFormatPr baseColWidth="10" defaultRowHeight="14.4" x14ac:dyDescent="0.3"/>
  <cols>
    <col min="1" max="1" width="4.5546875" customWidth="1"/>
    <col min="2" max="2" width="22.44140625" style="1" customWidth="1"/>
    <col min="3" max="3" width="18.44140625" customWidth="1"/>
    <col min="4" max="4" width="21.6640625" customWidth="1"/>
    <col min="5" max="5" width="25" customWidth="1"/>
    <col min="6" max="6" width="24.6640625" customWidth="1"/>
    <col min="7" max="7" width="17.109375" customWidth="1"/>
    <col min="8" max="8" width="5.5546875" customWidth="1"/>
    <col min="9" max="9" width="21.33203125" customWidth="1"/>
    <col min="10" max="13" width="25.6640625" customWidth="1"/>
    <col min="14" max="14" width="2.44140625" customWidth="1"/>
    <col min="15" max="21" width="11.44140625" hidden="1" customWidth="1"/>
    <col min="22" max="22" width="9.6640625" hidden="1" customWidth="1"/>
  </cols>
  <sheetData>
    <row r="1" spans="1:22" x14ac:dyDescent="0.3">
      <c r="A1" s="414"/>
      <c r="B1" s="455"/>
      <c r="C1" s="456"/>
      <c r="D1" s="456"/>
      <c r="E1" s="456"/>
      <c r="F1" s="456"/>
      <c r="G1" s="456"/>
      <c r="H1" s="456"/>
      <c r="I1" s="456"/>
      <c r="J1" s="456"/>
      <c r="K1" s="456"/>
      <c r="L1" s="456"/>
      <c r="M1" s="80"/>
      <c r="N1" s="414"/>
    </row>
    <row r="2" spans="1:22" ht="21" x14ac:dyDescent="0.4">
      <c r="A2" s="414"/>
      <c r="B2" s="376" t="s">
        <v>2</v>
      </c>
      <c r="C2" s="347"/>
      <c r="D2" s="347"/>
      <c r="E2" s="347"/>
      <c r="F2" s="347"/>
      <c r="G2" s="346" t="s">
        <v>45</v>
      </c>
      <c r="H2" s="347"/>
      <c r="I2" s="347"/>
      <c r="J2" s="347"/>
      <c r="K2" s="347"/>
      <c r="L2" s="363"/>
      <c r="M2" s="378" t="s">
        <v>313</v>
      </c>
      <c r="N2" s="414"/>
    </row>
    <row r="3" spans="1:22" ht="18" x14ac:dyDescent="0.3">
      <c r="A3" s="414"/>
      <c r="B3" s="24"/>
      <c r="C3" s="2"/>
      <c r="D3" s="2"/>
      <c r="E3" s="2"/>
      <c r="F3" s="2"/>
      <c r="G3" s="25"/>
      <c r="H3" s="2"/>
      <c r="I3" s="2"/>
      <c r="J3" s="2"/>
      <c r="K3" s="2"/>
      <c r="L3" s="23"/>
      <c r="M3" s="80"/>
      <c r="N3" s="414"/>
    </row>
    <row r="4" spans="1:22" ht="18" x14ac:dyDescent="0.3">
      <c r="A4" s="414"/>
      <c r="B4" s="24"/>
      <c r="C4" s="2"/>
      <c r="D4" s="2"/>
      <c r="E4" s="2"/>
      <c r="F4" s="2"/>
      <c r="G4" s="25"/>
      <c r="H4" s="2"/>
      <c r="I4" s="2"/>
      <c r="J4" s="2"/>
      <c r="K4" s="2"/>
      <c r="L4" s="23"/>
      <c r="M4" s="80"/>
      <c r="N4" s="414"/>
    </row>
    <row r="5" spans="1:22" ht="15" customHeight="1" x14ac:dyDescent="0.3">
      <c r="A5" s="414"/>
      <c r="B5" s="492" t="s">
        <v>17</v>
      </c>
      <c r="C5" s="492"/>
      <c r="D5" s="492"/>
      <c r="E5" s="492"/>
      <c r="F5" s="492"/>
      <c r="G5" s="492"/>
      <c r="H5" s="492"/>
      <c r="I5" s="492"/>
      <c r="J5" s="492"/>
      <c r="K5" s="492"/>
      <c r="L5" s="492"/>
      <c r="M5" s="492"/>
      <c r="N5" s="414"/>
    </row>
    <row r="6" spans="1:22" ht="15" customHeight="1" thickBot="1" x14ac:dyDescent="0.35">
      <c r="A6" s="414"/>
      <c r="B6" s="492"/>
      <c r="C6" s="492"/>
      <c r="D6" s="492"/>
      <c r="E6" s="492"/>
      <c r="F6" s="492"/>
      <c r="G6" s="492"/>
      <c r="H6" s="492"/>
      <c r="I6" s="492"/>
      <c r="J6" s="492"/>
      <c r="K6" s="492"/>
      <c r="L6" s="492"/>
      <c r="M6" s="492"/>
      <c r="N6" s="414"/>
    </row>
    <row r="7" spans="1:22" ht="27.75" customHeight="1" thickBot="1" x14ac:dyDescent="0.35">
      <c r="A7" s="414"/>
      <c r="B7" s="498" t="s">
        <v>96</v>
      </c>
      <c r="C7" s="493"/>
      <c r="D7" s="494"/>
      <c r="E7" s="500" t="s">
        <v>246</v>
      </c>
      <c r="F7" s="501"/>
      <c r="G7" s="501"/>
      <c r="H7" s="501"/>
      <c r="I7" s="502"/>
      <c r="J7" s="409" t="s">
        <v>90</v>
      </c>
      <c r="K7" s="410"/>
      <c r="L7" s="410"/>
      <c r="M7" s="411"/>
      <c r="N7" s="414"/>
    </row>
    <row r="8" spans="1:22" ht="99.9" customHeight="1" thickBot="1" x14ac:dyDescent="0.35">
      <c r="A8" s="414"/>
      <c r="B8" s="499"/>
      <c r="C8" s="495"/>
      <c r="D8" s="496"/>
      <c r="E8" s="503"/>
      <c r="F8" s="504"/>
      <c r="G8" s="504"/>
      <c r="H8" s="504"/>
      <c r="I8" s="505"/>
      <c r="J8" s="234" t="s">
        <v>106</v>
      </c>
      <c r="K8" s="46" t="s">
        <v>91</v>
      </c>
      <c r="L8" s="46" t="s">
        <v>256</v>
      </c>
      <c r="M8" s="46" t="s">
        <v>257</v>
      </c>
      <c r="N8" s="414"/>
    </row>
    <row r="9" spans="1:22" ht="30" customHeight="1" thickBot="1" x14ac:dyDescent="0.35">
      <c r="A9" s="414"/>
      <c r="B9" s="266" t="s">
        <v>166</v>
      </c>
      <c r="C9" s="10" t="s">
        <v>205</v>
      </c>
      <c r="D9" s="87"/>
      <c r="E9" s="432" t="s">
        <v>25</v>
      </c>
      <c r="F9" s="433"/>
      <c r="G9" s="88" t="s">
        <v>142</v>
      </c>
      <c r="H9" s="430" t="s">
        <v>230</v>
      </c>
      <c r="I9" s="431"/>
      <c r="J9" s="61" t="e">
        <f>IF((J14+K14+L14+M14)&gt;0,0,D9/D11*J11)</f>
        <v>#DIV/0!</v>
      </c>
      <c r="K9" s="62" t="e">
        <f>IF((K14+L14+M14+J14)&gt;0,0,D9/D11*K11)</f>
        <v>#DIV/0!</v>
      </c>
      <c r="L9" s="62" t="e">
        <f>IF((L14+M14+J14+K14)&gt;0,0,D9/D11*L11)</f>
        <v>#DIV/0!</v>
      </c>
      <c r="M9" s="62" t="e">
        <f>IF((M14+J14+K14+L14)&gt;0,0,D9/D11*M11)</f>
        <v>#DIV/0!</v>
      </c>
      <c r="N9" s="414"/>
      <c r="R9" s="4"/>
      <c r="S9" s="4"/>
      <c r="T9" s="4"/>
      <c r="U9" s="4"/>
      <c r="V9" s="4"/>
    </row>
    <row r="10" spans="1:22" ht="30" customHeight="1" x14ac:dyDescent="0.3">
      <c r="A10" s="414"/>
      <c r="B10" s="55" t="s">
        <v>231</v>
      </c>
      <c r="C10" s="12" t="s">
        <v>204</v>
      </c>
      <c r="D10" s="11" t="e">
        <f>SUM(J10*J11+K10*K11+L10*L11+M10*M11)/D11</f>
        <v>#DIV/0!</v>
      </c>
      <c r="E10" s="434" t="s">
        <v>149</v>
      </c>
      <c r="F10" s="435"/>
      <c r="G10" s="90"/>
      <c r="H10" s="91" t="s">
        <v>227</v>
      </c>
      <c r="I10" s="92">
        <v>1</v>
      </c>
      <c r="J10" s="60" t="str">
        <f>IFERROR((G10*I10+G11*I11)/(G10+G11),"0")</f>
        <v>0</v>
      </c>
      <c r="K10" s="60" t="str">
        <f>IFERROR((G12*I12+G13*I13+G14*I14)/(G12+G13+G14),"0")</f>
        <v>0</v>
      </c>
      <c r="L10" s="63" t="str">
        <f>IFERROR((G15*I15+G16*I16+G17*I17)/(G15+G16+G17),"0")</f>
        <v>0</v>
      </c>
      <c r="M10" s="63" t="str">
        <f>IFERROR((G18*I18+G19*I19+G20*I20)/(G18+G19+G20),"0")</f>
        <v>0</v>
      </c>
      <c r="N10" s="414"/>
      <c r="R10" s="4"/>
      <c r="S10" s="4"/>
      <c r="T10" s="4"/>
      <c r="U10" s="4"/>
      <c r="V10" s="4"/>
    </row>
    <row r="11" spans="1:22" ht="30" customHeight="1" thickBot="1" x14ac:dyDescent="0.35">
      <c r="A11" s="414"/>
      <c r="B11" s="55" t="s">
        <v>157</v>
      </c>
      <c r="C11" s="251" t="s">
        <v>206</v>
      </c>
      <c r="D11" s="54">
        <f>SUM(G10:G20)</f>
        <v>0</v>
      </c>
      <c r="E11" s="428" t="s">
        <v>149</v>
      </c>
      <c r="F11" s="491"/>
      <c r="G11" s="93"/>
      <c r="H11" s="94" t="s">
        <v>228</v>
      </c>
      <c r="I11" s="95">
        <v>1.25</v>
      </c>
      <c r="J11" s="64">
        <f>SUM(G10:G11)</f>
        <v>0</v>
      </c>
      <c r="K11" s="64">
        <f>SUM(G12:G14)</f>
        <v>0</v>
      </c>
      <c r="L11" s="64">
        <f>SUM(G15:G17)</f>
        <v>0</v>
      </c>
      <c r="M11" s="64">
        <f>SUM(G18:G20)</f>
        <v>0</v>
      </c>
      <c r="N11" s="414"/>
      <c r="R11" s="4"/>
      <c r="S11" s="4"/>
      <c r="T11" s="4"/>
      <c r="U11" s="4"/>
      <c r="V11" s="4"/>
    </row>
    <row r="12" spans="1:22" ht="49.5" customHeight="1" x14ac:dyDescent="0.3">
      <c r="A12" s="414"/>
      <c r="B12" s="55" t="s">
        <v>43</v>
      </c>
      <c r="C12" s="12" t="s">
        <v>207</v>
      </c>
      <c r="D12" s="54">
        <f>IF(SUM(J14:M14)&gt;0,SUM(J14:M14),0)</f>
        <v>0</v>
      </c>
      <c r="E12" s="434" t="s">
        <v>41</v>
      </c>
      <c r="F12" s="442"/>
      <c r="G12" s="90"/>
      <c r="H12" s="91" t="s">
        <v>227</v>
      </c>
      <c r="I12" s="97">
        <v>1</v>
      </c>
      <c r="J12" s="459" t="s">
        <v>141</v>
      </c>
      <c r="K12" s="460"/>
      <c r="L12" s="460"/>
      <c r="M12" s="461"/>
      <c r="N12" s="414"/>
      <c r="R12" s="4"/>
      <c r="S12" s="4"/>
      <c r="T12" s="4"/>
      <c r="U12" s="4"/>
      <c r="V12" s="4"/>
    </row>
    <row r="13" spans="1:22" ht="30" customHeight="1" thickBot="1" x14ac:dyDescent="0.35">
      <c r="A13" s="414"/>
      <c r="B13" s="477" t="s">
        <v>208</v>
      </c>
      <c r="C13" s="478"/>
      <c r="D13" s="13">
        <v>0.45</v>
      </c>
      <c r="E13" s="436" t="s">
        <v>42</v>
      </c>
      <c r="F13" s="437"/>
      <c r="G13" s="53"/>
      <c r="H13" s="12" t="s">
        <v>228</v>
      </c>
      <c r="I13" s="13">
        <v>1.25</v>
      </c>
      <c r="J13" s="462"/>
      <c r="K13" s="463"/>
      <c r="L13" s="463"/>
      <c r="M13" s="464"/>
      <c r="N13" s="414"/>
      <c r="R13" s="5"/>
      <c r="S13" s="5"/>
      <c r="T13" s="5"/>
      <c r="U13" s="5"/>
      <c r="V13" s="5"/>
    </row>
    <row r="14" spans="1:22" ht="30" customHeight="1" thickBot="1" x14ac:dyDescent="0.35">
      <c r="A14" s="414"/>
      <c r="B14" s="477" t="s">
        <v>209</v>
      </c>
      <c r="C14" s="478"/>
      <c r="D14" s="13">
        <v>0.1</v>
      </c>
      <c r="E14" s="428" t="s">
        <v>41</v>
      </c>
      <c r="F14" s="429"/>
      <c r="G14" s="93"/>
      <c r="H14" s="98" t="s">
        <v>229</v>
      </c>
      <c r="I14" s="77">
        <v>1.5</v>
      </c>
      <c r="J14" s="407"/>
      <c r="K14" s="407"/>
      <c r="L14" s="407"/>
      <c r="M14" s="407"/>
      <c r="N14" s="414"/>
      <c r="R14" s="5"/>
      <c r="S14" s="5"/>
      <c r="T14" s="5"/>
      <c r="U14" s="5"/>
      <c r="V14" s="5"/>
    </row>
    <row r="15" spans="1:22" ht="16.8" thickBot="1" x14ac:dyDescent="0.35">
      <c r="A15" s="414"/>
      <c r="B15" s="506"/>
      <c r="C15" s="507"/>
      <c r="D15" s="508"/>
      <c r="E15" s="438" t="s">
        <v>253</v>
      </c>
      <c r="F15" s="439"/>
      <c r="G15" s="99"/>
      <c r="H15" s="100" t="s">
        <v>227</v>
      </c>
      <c r="I15" s="92">
        <v>1</v>
      </c>
      <c r="J15" s="408"/>
      <c r="K15" s="408"/>
      <c r="L15" s="408"/>
      <c r="M15" s="408"/>
      <c r="N15" s="414"/>
      <c r="P15" s="5"/>
      <c r="Q15" s="5"/>
      <c r="R15" s="5"/>
      <c r="S15" s="5"/>
      <c r="T15" s="5"/>
      <c r="U15" s="5"/>
      <c r="V15" s="5"/>
    </row>
    <row r="16" spans="1:22" ht="27.6" x14ac:dyDescent="0.3">
      <c r="A16" s="414"/>
      <c r="B16" s="267" t="s">
        <v>159</v>
      </c>
      <c r="C16" s="121" t="s">
        <v>210</v>
      </c>
      <c r="D16" s="122">
        <v>250</v>
      </c>
      <c r="E16" s="440" t="s">
        <v>253</v>
      </c>
      <c r="F16" s="441"/>
      <c r="G16" s="53"/>
      <c r="H16" s="14" t="s">
        <v>232</v>
      </c>
      <c r="I16" s="13">
        <v>1.25</v>
      </c>
      <c r="J16" s="400" t="s">
        <v>225</v>
      </c>
      <c r="K16" s="401"/>
      <c r="L16" s="401"/>
      <c r="M16" s="402"/>
      <c r="N16" s="414"/>
      <c r="P16" s="5"/>
      <c r="Q16" s="5"/>
      <c r="R16" s="5"/>
      <c r="S16" s="5"/>
      <c r="T16" s="5"/>
      <c r="U16" s="5"/>
      <c r="V16" s="5"/>
    </row>
    <row r="17" spans="1:23" ht="19.5" customHeight="1" thickBot="1" x14ac:dyDescent="0.35">
      <c r="A17" s="414"/>
      <c r="B17" s="415" t="s">
        <v>4</v>
      </c>
      <c r="C17" s="418" t="s">
        <v>211</v>
      </c>
      <c r="D17" s="421">
        <v>0.125</v>
      </c>
      <c r="E17" s="482" t="s">
        <v>253</v>
      </c>
      <c r="F17" s="497"/>
      <c r="G17" s="93"/>
      <c r="H17" s="245" t="s">
        <v>229</v>
      </c>
      <c r="I17" s="77">
        <v>1.5</v>
      </c>
      <c r="J17" s="403"/>
      <c r="K17" s="401"/>
      <c r="L17" s="401"/>
      <c r="M17" s="402"/>
      <c r="N17" s="414"/>
      <c r="P17" s="5"/>
      <c r="Q17" s="5"/>
      <c r="R17" s="5"/>
      <c r="S17" s="5"/>
      <c r="T17" s="5"/>
      <c r="U17" s="5"/>
      <c r="V17" s="5"/>
    </row>
    <row r="18" spans="1:23" ht="16.2" x14ac:dyDescent="0.3">
      <c r="A18" s="414"/>
      <c r="B18" s="416"/>
      <c r="C18" s="419"/>
      <c r="D18" s="422"/>
      <c r="E18" s="438" t="s">
        <v>254</v>
      </c>
      <c r="F18" s="439"/>
      <c r="G18" s="89"/>
      <c r="H18" s="96" t="s">
        <v>227</v>
      </c>
      <c r="I18" s="247">
        <v>1</v>
      </c>
      <c r="J18" s="403"/>
      <c r="K18" s="401"/>
      <c r="L18" s="401"/>
      <c r="M18" s="402"/>
      <c r="N18" s="414"/>
      <c r="P18" s="5"/>
      <c r="Q18" s="5"/>
      <c r="R18" s="5"/>
      <c r="S18" s="5"/>
      <c r="T18" s="5"/>
      <c r="U18" s="5"/>
      <c r="V18" s="5"/>
    </row>
    <row r="19" spans="1:23" ht="16.2" x14ac:dyDescent="0.3">
      <c r="A19" s="414"/>
      <c r="B19" s="416"/>
      <c r="C19" s="419"/>
      <c r="D19" s="422"/>
      <c r="E19" s="440" t="s">
        <v>254</v>
      </c>
      <c r="F19" s="441"/>
      <c r="G19" s="52"/>
      <c r="H19" s="14" t="s">
        <v>232</v>
      </c>
      <c r="I19" s="13">
        <v>1.25</v>
      </c>
      <c r="J19" s="403"/>
      <c r="K19" s="401"/>
      <c r="L19" s="401"/>
      <c r="M19" s="402"/>
      <c r="N19" s="414"/>
      <c r="P19" s="5"/>
      <c r="Q19" s="5"/>
      <c r="R19" s="5"/>
      <c r="S19" s="5"/>
      <c r="T19" s="5"/>
      <c r="U19" s="5"/>
      <c r="V19" s="5"/>
    </row>
    <row r="20" spans="1:23" ht="16.8" thickBot="1" x14ac:dyDescent="0.35">
      <c r="A20" s="414"/>
      <c r="B20" s="417"/>
      <c r="C20" s="420"/>
      <c r="D20" s="423"/>
      <c r="E20" s="482" t="s">
        <v>255</v>
      </c>
      <c r="F20" s="483"/>
      <c r="G20" s="93"/>
      <c r="H20" s="245" t="s">
        <v>229</v>
      </c>
      <c r="I20" s="77">
        <v>1.5</v>
      </c>
      <c r="J20" s="404"/>
      <c r="K20" s="405"/>
      <c r="L20" s="405"/>
      <c r="M20" s="406"/>
      <c r="N20" s="414"/>
      <c r="P20" s="5"/>
      <c r="Q20" s="5"/>
      <c r="R20" s="5"/>
      <c r="S20" s="5"/>
      <c r="T20" s="5"/>
      <c r="U20" s="5"/>
      <c r="V20" s="5"/>
    </row>
    <row r="21" spans="1:23" ht="27.75" customHeight="1" thickBot="1" x14ac:dyDescent="0.35">
      <c r="A21" s="414"/>
      <c r="B21" s="472"/>
      <c r="C21" s="473"/>
      <c r="D21" s="475"/>
      <c r="E21" s="586" t="s">
        <v>93</v>
      </c>
      <c r="F21" s="587"/>
      <c r="G21" s="587"/>
      <c r="H21" s="587"/>
      <c r="I21" s="588"/>
      <c r="J21" s="409" t="s">
        <v>114</v>
      </c>
      <c r="K21" s="410"/>
      <c r="L21" s="410"/>
      <c r="M21" s="411"/>
      <c r="N21" s="414"/>
      <c r="P21" s="246"/>
      <c r="Q21" s="246"/>
      <c r="R21" s="246"/>
      <c r="S21" s="246"/>
      <c r="T21" s="246"/>
      <c r="U21" s="246"/>
      <c r="V21" s="246"/>
    </row>
    <row r="22" spans="1:23" ht="133.5" customHeight="1" thickBot="1" x14ac:dyDescent="0.35">
      <c r="A22" s="414"/>
      <c r="B22" s="474"/>
      <c r="C22" s="423"/>
      <c r="D22" s="476"/>
      <c r="E22" s="292" t="s">
        <v>149</v>
      </c>
      <c r="F22" s="293" t="s">
        <v>91</v>
      </c>
      <c r="G22" s="480" t="s">
        <v>259</v>
      </c>
      <c r="H22" s="481"/>
      <c r="I22" s="294" t="s">
        <v>150</v>
      </c>
      <c r="J22" s="294" t="s">
        <v>36</v>
      </c>
      <c r="K22" s="294" t="s">
        <v>26</v>
      </c>
      <c r="L22" s="294" t="s">
        <v>258</v>
      </c>
      <c r="M22" s="294" t="s">
        <v>150</v>
      </c>
      <c r="N22" s="414"/>
      <c r="P22" s="4"/>
      <c r="Q22" s="4"/>
      <c r="R22" s="4"/>
      <c r="S22" s="4"/>
      <c r="T22" s="4"/>
      <c r="U22" s="4"/>
      <c r="V22" s="4"/>
    </row>
    <row r="23" spans="1:23" ht="43.8" x14ac:dyDescent="0.3">
      <c r="A23" s="414"/>
      <c r="B23" s="446"/>
      <c r="C23" s="447"/>
      <c r="D23" s="295" t="s">
        <v>112</v>
      </c>
      <c r="E23" s="298" t="e">
        <f>(D16+(J11-D16)*D13)/J11</f>
        <v>#DIV/0!</v>
      </c>
      <c r="F23" s="299" t="e">
        <f>(D16+(K11-D16)*D13)/K11</f>
        <v>#DIV/0!</v>
      </c>
      <c r="G23" s="470" t="e">
        <f>(D16+(L11-D16)*D13)/L11</f>
        <v>#DIV/0!</v>
      </c>
      <c r="H23" s="471" t="e">
        <f>(F16+(M11-F16)*F13)/M11</f>
        <v>#DIV/0!</v>
      </c>
      <c r="I23" s="300" t="e">
        <f>(D16+(M11-D16)*D13)/M11</f>
        <v>#DIV/0!</v>
      </c>
      <c r="J23" s="298" t="e">
        <f>(D16+(J11-D16)*D14)/J11</f>
        <v>#DIV/0!</v>
      </c>
      <c r="K23" s="298" t="e">
        <f>(D16+(K11-D16)*D14)/K11</f>
        <v>#DIV/0!</v>
      </c>
      <c r="L23" s="298" t="e">
        <f>(D16+(L11-D16)*D14)/L11</f>
        <v>#DIV/0!</v>
      </c>
      <c r="M23" s="298" t="e">
        <f>(D16+(M11-D16)*D14)/M11</f>
        <v>#DIV/0!</v>
      </c>
      <c r="N23" s="414"/>
      <c r="P23" s="4"/>
      <c r="Q23" s="4"/>
      <c r="R23" s="4"/>
      <c r="S23" s="4"/>
      <c r="T23" s="4"/>
      <c r="U23" s="4"/>
      <c r="V23" s="4"/>
    </row>
    <row r="24" spans="1:23" ht="42" thickBot="1" x14ac:dyDescent="0.35">
      <c r="A24" s="414"/>
      <c r="B24" s="448"/>
      <c r="C24" s="449"/>
      <c r="D24" s="295" t="s">
        <v>135</v>
      </c>
      <c r="E24" s="75" t="e">
        <f t="shared" ref="E24:M24" si="0">IF(E23&gt;1,1,E23)</f>
        <v>#DIV/0!</v>
      </c>
      <c r="F24" s="277" t="e">
        <f t="shared" si="0"/>
        <v>#DIV/0!</v>
      </c>
      <c r="G24" s="589" t="e">
        <f t="shared" si="0"/>
        <v>#DIV/0!</v>
      </c>
      <c r="H24" s="458" t="e">
        <f t="shared" si="0"/>
        <v>#DIV/0!</v>
      </c>
      <c r="I24" s="278" t="e">
        <f t="shared" si="0"/>
        <v>#DIV/0!</v>
      </c>
      <c r="J24" s="110" t="e">
        <f t="shared" si="0"/>
        <v>#DIV/0!</v>
      </c>
      <c r="K24" s="110" t="e">
        <f t="shared" si="0"/>
        <v>#DIV/0!</v>
      </c>
      <c r="L24" s="111" t="e">
        <f t="shared" si="0"/>
        <v>#DIV/0!</v>
      </c>
      <c r="M24" s="111" t="e">
        <f t="shared" si="0"/>
        <v>#DIV/0!</v>
      </c>
      <c r="N24" s="414"/>
      <c r="P24" s="5"/>
      <c r="Q24" s="5"/>
      <c r="R24" s="5"/>
      <c r="S24" s="5"/>
      <c r="T24" s="5"/>
      <c r="U24" s="5"/>
      <c r="V24" s="5"/>
    </row>
    <row r="25" spans="1:23" ht="30.6" thickBot="1" x14ac:dyDescent="0.35">
      <c r="A25" s="414"/>
      <c r="B25" s="55" t="s">
        <v>164</v>
      </c>
      <c r="C25" s="297">
        <f>SUM(G10:G20)</f>
        <v>0</v>
      </c>
      <c r="D25" s="286" t="s">
        <v>123</v>
      </c>
      <c r="E25" s="301">
        <f>J11</f>
        <v>0</v>
      </c>
      <c r="F25" s="302">
        <f>K11</f>
        <v>0</v>
      </c>
      <c r="G25" s="457">
        <f>L11</f>
        <v>0</v>
      </c>
      <c r="H25" s="458"/>
      <c r="I25" s="303">
        <f>M11</f>
        <v>0</v>
      </c>
      <c r="J25" s="48" t="str">
        <f>IFERROR(J24,"0")</f>
        <v>0</v>
      </c>
      <c r="K25" s="48" t="str">
        <f>IFERROR(K24,"0")</f>
        <v>0</v>
      </c>
      <c r="L25" s="58" t="str">
        <f>IFERROR(L24,"0")</f>
        <v>0</v>
      </c>
      <c r="M25" s="79" t="str">
        <f>IFERROR(M24,"0")</f>
        <v>0</v>
      </c>
      <c r="N25" s="414"/>
      <c r="P25" s="4"/>
      <c r="Q25" s="4"/>
      <c r="R25" s="4"/>
      <c r="S25" s="4"/>
      <c r="T25" s="4"/>
      <c r="U25" s="4"/>
      <c r="V25" s="4"/>
    </row>
    <row r="26" spans="1:23" ht="30" x14ac:dyDescent="0.3">
      <c r="A26" s="414"/>
      <c r="B26" s="468"/>
      <c r="C26" s="469"/>
      <c r="D26" s="287" t="s">
        <v>109</v>
      </c>
      <c r="E26" s="301" t="e">
        <f>IF(J14&gt;0,J14,J9)</f>
        <v>#DIV/0!</v>
      </c>
      <c r="F26" s="302" t="e">
        <f>IF(K14&gt;0,K14,K9)</f>
        <v>#DIV/0!</v>
      </c>
      <c r="G26" s="457" t="e">
        <f>IF(L14&gt;0,L14,L9)</f>
        <v>#DIV/0!</v>
      </c>
      <c r="H26" s="458"/>
      <c r="I26" s="303" t="e">
        <f>IF(M14&gt;0,M14,M9)</f>
        <v>#DIV/0!</v>
      </c>
      <c r="J26" s="103"/>
      <c r="K26" s="112"/>
      <c r="L26" s="112"/>
      <c r="M26" s="113"/>
      <c r="N26" s="414"/>
      <c r="P26" s="83"/>
      <c r="Q26" s="83"/>
      <c r="R26" s="83"/>
      <c r="S26" s="83"/>
      <c r="T26" s="83"/>
      <c r="U26" s="83"/>
      <c r="V26" s="83"/>
    </row>
    <row r="27" spans="1:23" ht="45" customHeight="1" x14ac:dyDescent="0.3">
      <c r="A27" s="414"/>
      <c r="B27" s="55" t="s">
        <v>139</v>
      </c>
      <c r="C27" s="297">
        <f>IF(SUM(J14:M14)&gt;0,D12,D9)</f>
        <v>0</v>
      </c>
      <c r="D27" s="287" t="s">
        <v>5</v>
      </c>
      <c r="E27" s="301" t="e">
        <f>E26*E24</f>
        <v>#DIV/0!</v>
      </c>
      <c r="F27" s="302" t="e">
        <f>F26*F24</f>
        <v>#DIV/0!</v>
      </c>
      <c r="G27" s="457" t="e">
        <f>G26*G24</f>
        <v>#DIV/0!</v>
      </c>
      <c r="H27" s="479" t="e">
        <f>M9*H24</f>
        <v>#DIV/0!</v>
      </c>
      <c r="I27" s="304" t="e">
        <f>I26*I24</f>
        <v>#DIV/0!</v>
      </c>
      <c r="J27" s="487" t="s">
        <v>29</v>
      </c>
      <c r="K27" s="488"/>
      <c r="L27" s="488"/>
      <c r="M27" s="489"/>
      <c r="N27" s="414"/>
      <c r="P27" s="4"/>
      <c r="Q27" s="4"/>
      <c r="R27" s="4"/>
      <c r="S27" s="4"/>
      <c r="T27" s="4"/>
      <c r="U27" s="4"/>
      <c r="V27" s="4"/>
    </row>
    <row r="28" spans="1:23" ht="38.25" customHeight="1" x14ac:dyDescent="0.3">
      <c r="A28" s="414"/>
      <c r="B28" s="610" t="s">
        <v>169</v>
      </c>
      <c r="C28" s="517" t="e">
        <f>(D17*D10*C27^0.8)</f>
        <v>#DIV/0!</v>
      </c>
      <c r="D28" s="577" t="s">
        <v>111</v>
      </c>
      <c r="E28" s="107" t="e">
        <f>(D17*J10*E27^0.8)</f>
        <v>#DIV/0!</v>
      </c>
      <c r="F28" s="108" t="e">
        <f>(D17*K10*F27^0.8)</f>
        <v>#DIV/0!</v>
      </c>
      <c r="G28" s="595" t="e">
        <f>(D17*L10*G27^0.8)</f>
        <v>#DIV/0!</v>
      </c>
      <c r="H28" s="596" t="e">
        <f>(C17*L10*H27^0.8)</f>
        <v>#VALUE!</v>
      </c>
      <c r="I28" s="109" t="e">
        <f>(D17*M10*I27^0.8)</f>
        <v>#DIV/0!</v>
      </c>
      <c r="J28" s="490"/>
      <c r="K28" s="488"/>
      <c r="L28" s="488"/>
      <c r="M28" s="489"/>
      <c r="N28" s="414"/>
      <c r="P28" s="4"/>
      <c r="Q28" s="4"/>
      <c r="R28" s="4"/>
      <c r="S28" s="4"/>
      <c r="T28" s="4"/>
      <c r="U28" s="4"/>
      <c r="V28" s="4"/>
      <c r="W28" s="120"/>
    </row>
    <row r="29" spans="1:23" ht="37.5" customHeight="1" x14ac:dyDescent="0.3">
      <c r="A29" s="414"/>
      <c r="B29" s="611"/>
      <c r="C29" s="518"/>
      <c r="D29" s="578"/>
      <c r="E29" s="104" t="str">
        <f>IFERROR(E28,"0")</f>
        <v>0</v>
      </c>
      <c r="F29" s="105" t="str">
        <f>IFERROR(F28,"0")</f>
        <v>0</v>
      </c>
      <c r="G29" s="597" t="str">
        <f t="shared" ref="G29:H29" si="1">IFERROR(G28,"0")</f>
        <v>0</v>
      </c>
      <c r="H29" s="598" t="str">
        <f t="shared" si="1"/>
        <v>0</v>
      </c>
      <c r="I29" s="106" t="str">
        <f>IFERROR(I28,"0")</f>
        <v>0</v>
      </c>
      <c r="J29" s="490"/>
      <c r="K29" s="488"/>
      <c r="L29" s="488"/>
      <c r="M29" s="489"/>
      <c r="N29" s="414"/>
      <c r="P29" s="4"/>
      <c r="Q29" s="4"/>
      <c r="R29" s="4"/>
      <c r="S29" s="4"/>
      <c r="T29" s="4"/>
      <c r="U29" s="4"/>
      <c r="V29" s="4"/>
    </row>
    <row r="30" spans="1:23" ht="99.75" customHeight="1" thickBot="1" x14ac:dyDescent="0.35">
      <c r="A30" s="414"/>
      <c r="B30" s="612"/>
      <c r="C30" s="257">
        <v>1</v>
      </c>
      <c r="D30" s="288" t="s">
        <v>86</v>
      </c>
      <c r="E30" s="76" t="e">
        <f>E28/C28</f>
        <v>#DIV/0!</v>
      </c>
      <c r="F30" s="81" t="e">
        <f>F28/C28</f>
        <v>#DIV/0!</v>
      </c>
      <c r="G30" s="613" t="e">
        <f>G28/C28</f>
        <v>#DIV/0!</v>
      </c>
      <c r="H30" s="614" t="e">
        <f>H28/E28</f>
        <v>#VALUE!</v>
      </c>
      <c r="I30" s="78" t="e">
        <f>I28/C28</f>
        <v>#DIV/0!</v>
      </c>
      <c r="J30" s="484" t="s">
        <v>37</v>
      </c>
      <c r="K30" s="485"/>
      <c r="L30" s="485"/>
      <c r="M30" s="486"/>
      <c r="N30" s="414"/>
      <c r="P30" s="4"/>
      <c r="Q30" s="4"/>
      <c r="R30" s="4"/>
      <c r="S30" s="4"/>
      <c r="T30" s="4"/>
      <c r="U30" s="4"/>
      <c r="V30" s="4"/>
    </row>
    <row r="31" spans="1:23" x14ac:dyDescent="0.3">
      <c r="A31" s="414"/>
      <c r="M31" s="80"/>
      <c r="N31" s="414"/>
      <c r="P31" s="4"/>
      <c r="Q31" s="4"/>
      <c r="R31" s="4"/>
      <c r="S31" s="4"/>
      <c r="T31" s="4"/>
      <c r="U31" s="4"/>
      <c r="V31" s="4"/>
    </row>
    <row r="32" spans="1:23" x14ac:dyDescent="0.3">
      <c r="A32" s="414"/>
      <c r="D32" s="17"/>
      <c r="M32" s="80"/>
      <c r="N32" s="414"/>
      <c r="P32" s="4"/>
      <c r="Q32" s="4"/>
      <c r="R32" s="4"/>
      <c r="S32" s="4"/>
      <c r="T32" s="4"/>
      <c r="U32" s="4"/>
      <c r="V32" s="4"/>
    </row>
    <row r="33" spans="1:22" x14ac:dyDescent="0.3">
      <c r="A33" s="414"/>
      <c r="M33" s="80"/>
      <c r="N33" s="414"/>
      <c r="P33" s="4"/>
      <c r="Q33" s="4"/>
      <c r="R33" s="4"/>
      <c r="S33" s="4"/>
      <c r="T33" s="4"/>
      <c r="U33" s="4"/>
      <c r="V33" s="4"/>
    </row>
    <row r="34" spans="1:22" ht="1.5" customHeight="1" x14ac:dyDescent="0.3">
      <c r="A34" s="414"/>
      <c r="M34" s="80"/>
      <c r="N34" s="414"/>
      <c r="P34" s="4"/>
      <c r="Q34" s="4"/>
      <c r="R34" s="4"/>
      <c r="S34" s="4"/>
      <c r="T34" s="4"/>
      <c r="U34" s="4"/>
      <c r="V34" s="4"/>
    </row>
    <row r="35" spans="1:22" ht="20.399999999999999" x14ac:dyDescent="0.3">
      <c r="A35" s="414"/>
      <c r="B35" s="362" t="s">
        <v>311</v>
      </c>
      <c r="C35" s="370"/>
      <c r="D35" s="371"/>
      <c r="E35" s="372"/>
      <c r="F35" s="350"/>
      <c r="G35" s="350" t="s">
        <v>312</v>
      </c>
      <c r="H35" s="350"/>
      <c r="I35" s="350"/>
      <c r="J35" s="356"/>
      <c r="K35" s="350"/>
      <c r="L35" s="350"/>
      <c r="M35" s="377" t="s">
        <v>315</v>
      </c>
      <c r="N35" s="414"/>
      <c r="P35" s="5"/>
      <c r="Q35" s="5"/>
      <c r="R35" s="5"/>
      <c r="S35" s="5"/>
      <c r="T35" s="5"/>
      <c r="U35" s="5"/>
      <c r="V35" s="5"/>
    </row>
    <row r="36" spans="1:22" ht="21" x14ac:dyDescent="0.4">
      <c r="A36" s="414"/>
      <c r="B36" s="346" t="s">
        <v>2</v>
      </c>
      <c r="C36" s="347"/>
      <c r="D36" s="347"/>
      <c r="E36" s="347"/>
      <c r="F36" s="347"/>
      <c r="G36" s="346" t="s">
        <v>45</v>
      </c>
      <c r="H36" s="347"/>
      <c r="I36" s="347"/>
      <c r="J36" s="347"/>
      <c r="K36" s="347"/>
      <c r="L36" s="363"/>
      <c r="M36" s="378" t="s">
        <v>313</v>
      </c>
      <c r="N36" s="414"/>
      <c r="P36" s="5"/>
      <c r="Q36" s="5"/>
      <c r="R36" s="5"/>
      <c r="S36" s="5"/>
      <c r="T36" s="5"/>
      <c r="U36" s="5"/>
      <c r="V36" s="5"/>
    </row>
    <row r="37" spans="1:22" s="2" customFormat="1" ht="15" customHeight="1" x14ac:dyDescent="0.3">
      <c r="B37" s="593" t="s">
        <v>17</v>
      </c>
      <c r="C37" s="593"/>
      <c r="D37" s="593"/>
      <c r="E37" s="593"/>
      <c r="F37" s="593"/>
      <c r="G37" s="593"/>
      <c r="H37" s="593"/>
      <c r="I37" s="593"/>
      <c r="J37" s="593"/>
      <c r="K37" s="593"/>
      <c r="L37"/>
      <c r="P37" s="3"/>
      <c r="Q37" s="3"/>
      <c r="R37" s="3"/>
      <c r="S37" s="3"/>
      <c r="T37" s="3"/>
      <c r="U37" s="3"/>
      <c r="V37" s="3"/>
    </row>
    <row r="38" spans="1:22" ht="15" thickBot="1" x14ac:dyDescent="0.35">
      <c r="B38" s="594"/>
      <c r="C38" s="594"/>
      <c r="D38" s="594"/>
      <c r="E38" s="594"/>
      <c r="F38" s="594"/>
      <c r="G38" s="594"/>
      <c r="H38" s="594"/>
      <c r="I38" s="594"/>
      <c r="J38" s="594"/>
      <c r="K38" s="594"/>
    </row>
    <row r="39" spans="1:22" ht="36" customHeight="1" thickBot="1" x14ac:dyDescent="0.35">
      <c r="B39" s="230" t="s">
        <v>96</v>
      </c>
      <c r="C39" s="602"/>
      <c r="D39" s="602"/>
      <c r="E39" s="296" t="s">
        <v>137</v>
      </c>
      <c r="F39" s="444">
        <f>SUM(G10:G11)</f>
        <v>0</v>
      </c>
      <c r="G39" s="445"/>
      <c r="H39" s="603">
        <f>SUM(G12:G14)</f>
        <v>0</v>
      </c>
      <c r="I39" s="604"/>
      <c r="J39" s="51">
        <f>SUM(G15:G17)</f>
        <v>0</v>
      </c>
      <c r="K39" s="51">
        <f>SUM(G18:G20)</f>
        <v>0</v>
      </c>
      <c r="L39" s="6"/>
    </row>
    <row r="40" spans="1:22" ht="72" customHeight="1" thickBot="1" x14ac:dyDescent="0.35">
      <c r="B40" s="465" t="s">
        <v>3</v>
      </c>
      <c r="C40" s="466"/>
      <c r="D40" s="467"/>
      <c r="E40" s="291" t="s">
        <v>136</v>
      </c>
      <c r="F40" s="424" t="s">
        <v>36</v>
      </c>
      <c r="G40" s="425"/>
      <c r="H40" s="426" t="s">
        <v>26</v>
      </c>
      <c r="I40" s="427"/>
      <c r="J40" s="291" t="s">
        <v>148</v>
      </c>
      <c r="K40" s="291" t="s">
        <v>150</v>
      </c>
      <c r="L40" s="443"/>
    </row>
    <row r="41" spans="1:22" ht="9.9" customHeight="1" x14ac:dyDescent="0.3">
      <c r="B41" s="555" t="s">
        <v>242</v>
      </c>
      <c r="C41" s="605"/>
      <c r="D41" s="606"/>
      <c r="E41" s="582"/>
      <c r="F41" s="519" t="str">
        <f>J25</f>
        <v>0</v>
      </c>
      <c r="G41" s="520"/>
      <c r="H41" s="519" t="str">
        <f>K25</f>
        <v>0</v>
      </c>
      <c r="I41" s="520"/>
      <c r="J41" s="590" t="str">
        <f>L25</f>
        <v>0</v>
      </c>
      <c r="K41" s="590" t="str">
        <f>M25</f>
        <v>0</v>
      </c>
      <c r="L41" s="443"/>
    </row>
    <row r="42" spans="1:22" ht="9.9" customHeight="1" thickBot="1" x14ac:dyDescent="0.35">
      <c r="B42" s="607"/>
      <c r="C42" s="608"/>
      <c r="D42" s="609"/>
      <c r="E42" s="583"/>
      <c r="F42" s="521"/>
      <c r="G42" s="522"/>
      <c r="H42" s="521"/>
      <c r="I42" s="522"/>
      <c r="J42" s="591"/>
      <c r="K42" s="591"/>
      <c r="L42" s="592"/>
    </row>
    <row r="43" spans="1:22" ht="18" customHeight="1" thickBot="1" x14ac:dyDescent="0.35">
      <c r="B43" s="465" t="s">
        <v>12</v>
      </c>
      <c r="C43" s="466"/>
      <c r="D43" s="467"/>
      <c r="E43" s="22"/>
      <c r="F43" s="523"/>
      <c r="G43" s="524"/>
      <c r="H43" s="523"/>
      <c r="I43" s="524"/>
      <c r="J43" s="73"/>
      <c r="K43" s="73"/>
      <c r="L43" s="592"/>
    </row>
    <row r="44" spans="1:22" ht="15.9" customHeight="1" x14ac:dyDescent="0.3">
      <c r="B44" s="599" t="s">
        <v>8</v>
      </c>
      <c r="C44" s="600"/>
      <c r="D44" s="601"/>
      <c r="E44" s="71">
        <v>1.4999999999999999E-2</v>
      </c>
      <c r="F44" s="453"/>
      <c r="G44" s="454"/>
      <c r="H44" s="453"/>
      <c r="I44" s="454"/>
      <c r="J44" s="38"/>
      <c r="K44" s="38"/>
      <c r="L44" s="592"/>
    </row>
    <row r="45" spans="1:22" ht="15.9" customHeight="1" x14ac:dyDescent="0.3">
      <c r="B45" s="66" t="s">
        <v>6</v>
      </c>
      <c r="C45" s="67"/>
      <c r="D45" s="68"/>
      <c r="E45" s="71">
        <v>0.03</v>
      </c>
      <c r="F45" s="453"/>
      <c r="G45" s="454"/>
      <c r="H45" s="453"/>
      <c r="I45" s="454"/>
      <c r="J45" s="38"/>
      <c r="K45" s="38"/>
      <c r="L45" s="592"/>
    </row>
    <row r="46" spans="1:22" ht="15.9" customHeight="1" x14ac:dyDescent="0.3">
      <c r="B46" s="540" t="s">
        <v>14</v>
      </c>
      <c r="C46" s="541"/>
      <c r="D46" s="542"/>
      <c r="E46" s="71">
        <v>1.4999999999999999E-2</v>
      </c>
      <c r="F46" s="453"/>
      <c r="G46" s="454"/>
      <c r="H46" s="453"/>
      <c r="I46" s="513"/>
      <c r="J46" s="39"/>
      <c r="K46" s="39"/>
    </row>
    <row r="47" spans="1:22" ht="15.9" customHeight="1" x14ac:dyDescent="0.3">
      <c r="B47" s="540" t="s">
        <v>73</v>
      </c>
      <c r="C47" s="541"/>
      <c r="D47" s="542"/>
      <c r="E47" s="72">
        <v>0.03</v>
      </c>
      <c r="F47" s="453"/>
      <c r="G47" s="454"/>
      <c r="H47" s="576"/>
      <c r="I47" s="513"/>
      <c r="J47" s="39"/>
      <c r="K47" s="39"/>
    </row>
    <row r="48" spans="1:22" ht="15.9" customHeight="1" x14ac:dyDescent="0.3">
      <c r="B48" s="540" t="s">
        <v>39</v>
      </c>
      <c r="C48" s="541"/>
      <c r="D48" s="542"/>
      <c r="E48" s="72">
        <v>0.03</v>
      </c>
      <c r="F48" s="453"/>
      <c r="G48" s="454"/>
      <c r="H48" s="453"/>
      <c r="I48" s="513"/>
      <c r="J48" s="39"/>
      <c r="K48" s="39"/>
    </row>
    <row r="49" spans="2:11" ht="39.9" customHeight="1" x14ac:dyDescent="0.3">
      <c r="B49" s="450" t="s">
        <v>130</v>
      </c>
      <c r="C49" s="541"/>
      <c r="D49" s="542"/>
      <c r="E49" s="72">
        <v>5.0000000000000001E-3</v>
      </c>
      <c r="F49" s="453"/>
      <c r="G49" s="454"/>
      <c r="H49" s="453"/>
      <c r="I49" s="513"/>
      <c r="J49" s="39"/>
      <c r="K49" s="39"/>
    </row>
    <row r="50" spans="2:11" ht="15.9" customHeight="1" x14ac:dyDescent="0.3">
      <c r="B50" s="540" t="s">
        <v>7</v>
      </c>
      <c r="C50" s="541"/>
      <c r="D50" s="542"/>
      <c r="E50" s="72">
        <v>0.02</v>
      </c>
      <c r="F50" s="584"/>
      <c r="G50" s="585"/>
      <c r="H50" s="584"/>
      <c r="I50" s="585"/>
      <c r="J50" s="39"/>
      <c r="K50" s="39"/>
    </row>
    <row r="51" spans="2:11" ht="15.9" customHeight="1" x14ac:dyDescent="0.3">
      <c r="B51" s="540" t="s">
        <v>15</v>
      </c>
      <c r="C51" s="541"/>
      <c r="D51" s="542"/>
      <c r="E51" s="69">
        <v>1.4999999999999999E-2</v>
      </c>
      <c r="F51" s="584"/>
      <c r="G51" s="585"/>
      <c r="H51" s="584"/>
      <c r="I51" s="585"/>
      <c r="J51" s="38"/>
      <c r="K51" s="38"/>
    </row>
    <row r="52" spans="2:11" ht="15.9" customHeight="1" x14ac:dyDescent="0.3">
      <c r="B52" s="540" t="s">
        <v>27</v>
      </c>
      <c r="C52" s="541"/>
      <c r="D52" s="542"/>
      <c r="E52" s="69">
        <v>5.0000000000000001E-3</v>
      </c>
      <c r="F52" s="453"/>
      <c r="G52" s="454"/>
      <c r="H52" s="453"/>
      <c r="I52" s="454"/>
      <c r="J52" s="38"/>
      <c r="K52" s="38"/>
    </row>
    <row r="53" spans="2:11" ht="15.9" customHeight="1" thickBot="1" x14ac:dyDescent="0.35">
      <c r="B53" s="569" t="s">
        <v>28</v>
      </c>
      <c r="C53" s="570"/>
      <c r="D53" s="571"/>
      <c r="E53" s="69">
        <v>1.4999999999999999E-2</v>
      </c>
      <c r="F53" s="525"/>
      <c r="G53" s="526"/>
      <c r="H53" s="525"/>
      <c r="I53" s="526"/>
      <c r="J53" s="74"/>
      <c r="K53" s="74"/>
    </row>
    <row r="54" spans="2:11" ht="18" customHeight="1" x14ac:dyDescent="0.3">
      <c r="B54" s="537" t="s">
        <v>0</v>
      </c>
      <c r="C54" s="538"/>
      <c r="D54" s="539"/>
      <c r="E54" s="44"/>
      <c r="F54" s="514"/>
      <c r="G54" s="515"/>
      <c r="H54" s="514"/>
      <c r="I54" s="515"/>
      <c r="J54" s="270"/>
      <c r="K54" s="270"/>
    </row>
    <row r="55" spans="2:11" ht="15.9" customHeight="1" x14ac:dyDescent="0.3">
      <c r="B55" s="450" t="s">
        <v>131</v>
      </c>
      <c r="C55" s="451"/>
      <c r="D55" s="452"/>
      <c r="E55" s="41">
        <v>0.03</v>
      </c>
      <c r="F55" s="509"/>
      <c r="G55" s="510"/>
      <c r="H55" s="509"/>
      <c r="I55" s="510"/>
      <c r="J55" s="124"/>
      <c r="K55" s="124"/>
    </row>
    <row r="56" spans="2:11" ht="15.9" customHeight="1" x14ac:dyDescent="0.3">
      <c r="B56" s="540" t="s">
        <v>40</v>
      </c>
      <c r="C56" s="541"/>
      <c r="D56" s="542"/>
      <c r="E56" s="41">
        <v>0.02</v>
      </c>
      <c r="F56" s="509"/>
      <c r="G56" s="510"/>
      <c r="H56" s="509"/>
      <c r="I56" s="510"/>
      <c r="J56" s="124"/>
      <c r="K56" s="124"/>
    </row>
    <row r="57" spans="2:11" ht="15.9" customHeight="1" x14ac:dyDescent="0.3">
      <c r="B57" s="540" t="s">
        <v>132</v>
      </c>
      <c r="C57" s="541"/>
      <c r="D57" s="542"/>
      <c r="E57" s="41">
        <v>0.01</v>
      </c>
      <c r="F57" s="509"/>
      <c r="G57" s="510"/>
      <c r="H57" s="509"/>
      <c r="I57" s="513"/>
      <c r="J57" s="123"/>
      <c r="K57" s="123"/>
    </row>
    <row r="58" spans="2:11" ht="15.9" customHeight="1" x14ac:dyDescent="0.3">
      <c r="B58" s="540" t="s">
        <v>22</v>
      </c>
      <c r="C58" s="541"/>
      <c r="D58" s="542"/>
      <c r="E58" s="41">
        <v>1.4999999999999999E-2</v>
      </c>
      <c r="F58" s="516"/>
      <c r="G58" s="516"/>
      <c r="H58" s="516"/>
      <c r="I58" s="516"/>
      <c r="J58" s="123"/>
      <c r="K58" s="123"/>
    </row>
    <row r="59" spans="2:11" ht="15.9" customHeight="1" thickBot="1" x14ac:dyDescent="0.35">
      <c r="B59" s="56" t="s">
        <v>21</v>
      </c>
      <c r="C59" s="57"/>
      <c r="D59" s="57"/>
      <c r="E59" s="45">
        <v>0.01</v>
      </c>
      <c r="F59" s="543"/>
      <c r="G59" s="544"/>
      <c r="H59" s="543"/>
      <c r="I59" s="544"/>
      <c r="J59" s="40"/>
      <c r="K59" s="40"/>
    </row>
    <row r="60" spans="2:11" ht="15.75" customHeight="1" x14ac:dyDescent="0.3">
      <c r="B60" s="537" t="s">
        <v>1</v>
      </c>
      <c r="C60" s="538"/>
      <c r="D60" s="539"/>
      <c r="E60" s="44"/>
      <c r="F60" s="511"/>
      <c r="G60" s="512"/>
      <c r="H60" s="511"/>
      <c r="I60" s="512"/>
      <c r="J60" s="271"/>
      <c r="K60" s="271"/>
    </row>
    <row r="61" spans="2:11" ht="39.9" customHeight="1" x14ac:dyDescent="0.3">
      <c r="B61" s="450" t="s">
        <v>18</v>
      </c>
      <c r="C61" s="451"/>
      <c r="D61" s="452"/>
      <c r="E61" s="41">
        <v>1.4999999999999999E-2</v>
      </c>
      <c r="F61" s="509"/>
      <c r="G61" s="510"/>
      <c r="H61" s="509"/>
      <c r="I61" s="510"/>
      <c r="J61" s="124"/>
      <c r="K61" s="124"/>
    </row>
    <row r="62" spans="2:11" ht="15.9" customHeight="1" x14ac:dyDescent="0.3">
      <c r="B62" s="450" t="s">
        <v>121</v>
      </c>
      <c r="C62" s="451"/>
      <c r="D62" s="452"/>
      <c r="E62" s="42">
        <v>0.03</v>
      </c>
      <c r="F62" s="509"/>
      <c r="G62" s="510"/>
      <c r="H62" s="509"/>
      <c r="I62" s="510"/>
      <c r="J62" s="124"/>
      <c r="K62" s="124"/>
    </row>
    <row r="63" spans="2:11" ht="39.9" customHeight="1" x14ac:dyDescent="0.3">
      <c r="B63" s="450" t="s">
        <v>129</v>
      </c>
      <c r="C63" s="451"/>
      <c r="D63" s="452"/>
      <c r="E63" s="42">
        <v>0.03</v>
      </c>
      <c r="F63" s="509"/>
      <c r="G63" s="510"/>
      <c r="H63" s="509"/>
      <c r="I63" s="510"/>
      <c r="J63" s="124"/>
      <c r="K63" s="124"/>
    </row>
    <row r="64" spans="2:11" ht="15.9" customHeight="1" x14ac:dyDescent="0.3">
      <c r="B64" s="450" t="s">
        <v>19</v>
      </c>
      <c r="C64" s="451"/>
      <c r="D64" s="452"/>
      <c r="E64" s="42">
        <v>0.02</v>
      </c>
      <c r="F64" s="509"/>
      <c r="G64" s="510"/>
      <c r="H64" s="509"/>
      <c r="I64" s="510"/>
      <c r="J64" s="124"/>
      <c r="K64" s="124"/>
    </row>
    <row r="65" spans="2:11" ht="15.9" customHeight="1" thickBot="1" x14ac:dyDescent="0.35">
      <c r="B65" s="569" t="s">
        <v>20</v>
      </c>
      <c r="C65" s="570"/>
      <c r="D65" s="571"/>
      <c r="E65" s="45">
        <v>0.02</v>
      </c>
      <c r="F65" s="543"/>
      <c r="G65" s="544"/>
      <c r="H65" s="543"/>
      <c r="I65" s="544"/>
      <c r="J65" s="40"/>
      <c r="K65" s="40"/>
    </row>
    <row r="66" spans="2:11" ht="18" customHeight="1" x14ac:dyDescent="0.3">
      <c r="B66" s="537" t="s">
        <v>35</v>
      </c>
      <c r="C66" s="538"/>
      <c r="D66" s="539"/>
      <c r="E66" s="44"/>
      <c r="F66" s="511"/>
      <c r="G66" s="512"/>
      <c r="H66" s="511"/>
      <c r="I66" s="512"/>
      <c r="J66" s="271"/>
      <c r="K66" s="271"/>
    </row>
    <row r="67" spans="2:11" ht="15.9" customHeight="1" x14ac:dyDescent="0.3">
      <c r="B67" s="540" t="s">
        <v>32</v>
      </c>
      <c r="C67" s="541"/>
      <c r="D67" s="542"/>
      <c r="E67" s="115">
        <v>0.02</v>
      </c>
      <c r="F67" s="509"/>
      <c r="G67" s="572"/>
      <c r="H67" s="509"/>
      <c r="I67" s="572"/>
      <c r="J67" s="124"/>
      <c r="K67" s="124"/>
    </row>
    <row r="68" spans="2:11" ht="15.9" customHeight="1" x14ac:dyDescent="0.3">
      <c r="B68" s="540" t="s">
        <v>33</v>
      </c>
      <c r="C68" s="573"/>
      <c r="D68" s="574"/>
      <c r="E68" s="115">
        <v>0.02</v>
      </c>
      <c r="F68" s="509"/>
      <c r="G68" s="510"/>
      <c r="H68" s="509"/>
      <c r="I68" s="510"/>
      <c r="J68" s="124"/>
      <c r="K68" s="124"/>
    </row>
    <row r="69" spans="2:11" ht="15.9" customHeight="1" x14ac:dyDescent="0.3">
      <c r="B69" s="540" t="s">
        <v>38</v>
      </c>
      <c r="C69" s="541"/>
      <c r="D69" s="542"/>
      <c r="E69" s="41">
        <v>0.02</v>
      </c>
      <c r="F69" s="509"/>
      <c r="G69" s="510"/>
      <c r="H69" s="509"/>
      <c r="I69" s="510"/>
      <c r="J69" s="124"/>
      <c r="K69" s="124"/>
    </row>
    <row r="70" spans="2:11" ht="15.9" customHeight="1" x14ac:dyDescent="0.3">
      <c r="B70" s="450" t="s">
        <v>34</v>
      </c>
      <c r="C70" s="451"/>
      <c r="D70" s="452"/>
      <c r="E70" s="42">
        <v>0.02</v>
      </c>
      <c r="F70" s="509"/>
      <c r="G70" s="510"/>
      <c r="H70" s="509"/>
      <c r="I70" s="510"/>
      <c r="J70" s="124"/>
      <c r="K70" s="124"/>
    </row>
    <row r="71" spans="2:11" ht="60" customHeight="1" thickBot="1" x14ac:dyDescent="0.35">
      <c r="B71" s="450" t="s">
        <v>133</v>
      </c>
      <c r="C71" s="451"/>
      <c r="D71" s="452"/>
      <c r="E71" s="116">
        <v>0.03</v>
      </c>
      <c r="F71" s="579"/>
      <c r="G71" s="580"/>
      <c r="H71" s="579"/>
      <c r="I71" s="580"/>
      <c r="J71" s="70"/>
      <c r="K71" s="70"/>
    </row>
    <row r="72" spans="2:11" ht="18" customHeight="1" x14ac:dyDescent="0.3">
      <c r="B72" s="537" t="s">
        <v>30</v>
      </c>
      <c r="C72" s="538"/>
      <c r="D72" s="539"/>
      <c r="E72" s="44"/>
      <c r="F72" s="272"/>
      <c r="G72" s="273"/>
      <c r="H72" s="272"/>
      <c r="I72" s="273"/>
      <c r="J72" s="274"/>
      <c r="K72" s="274"/>
    </row>
    <row r="73" spans="2:11" ht="39.9" customHeight="1" x14ac:dyDescent="0.3">
      <c r="B73" s="450" t="s">
        <v>9</v>
      </c>
      <c r="C73" s="451"/>
      <c r="D73" s="452"/>
      <c r="E73" s="41" t="s">
        <v>11</v>
      </c>
      <c r="F73" s="509"/>
      <c r="G73" s="510"/>
      <c r="H73" s="509"/>
      <c r="I73" s="510"/>
      <c r="J73" s="124"/>
      <c r="K73" s="124"/>
    </row>
    <row r="74" spans="2:11" ht="39.9" customHeight="1" x14ac:dyDescent="0.3">
      <c r="B74" s="527" t="s">
        <v>23</v>
      </c>
      <c r="C74" s="528"/>
      <c r="D74" s="529"/>
      <c r="E74" s="42" t="s">
        <v>11</v>
      </c>
      <c r="F74" s="509"/>
      <c r="G74" s="510"/>
      <c r="H74" s="509"/>
      <c r="I74" s="510"/>
      <c r="J74" s="124"/>
      <c r="K74" s="124"/>
    </row>
    <row r="75" spans="2:11" ht="15.9" customHeight="1" x14ac:dyDescent="0.3">
      <c r="B75" s="540" t="s">
        <v>10</v>
      </c>
      <c r="C75" s="541"/>
      <c r="D75" s="542"/>
      <c r="E75" s="42">
        <v>5.0000000000000001E-3</v>
      </c>
      <c r="F75" s="509"/>
      <c r="G75" s="510"/>
      <c r="H75" s="509"/>
      <c r="I75" s="510"/>
      <c r="J75" s="124"/>
      <c r="K75" s="124"/>
    </row>
    <row r="76" spans="2:11" ht="15.9" customHeight="1" x14ac:dyDescent="0.3">
      <c r="B76" s="540" t="s">
        <v>24</v>
      </c>
      <c r="C76" s="541"/>
      <c r="D76" s="542"/>
      <c r="E76" s="41">
        <v>0.03</v>
      </c>
      <c r="F76" s="516"/>
      <c r="G76" s="516"/>
      <c r="H76" s="516"/>
      <c r="I76" s="516"/>
      <c r="J76" s="124"/>
      <c r="K76" s="124"/>
    </row>
    <row r="77" spans="2:11" ht="15.9" customHeight="1" x14ac:dyDescent="0.3">
      <c r="B77" s="540" t="s">
        <v>16</v>
      </c>
      <c r="C77" s="541"/>
      <c r="D77" s="542"/>
      <c r="E77" s="41">
        <v>0.01</v>
      </c>
      <c r="F77" s="509"/>
      <c r="G77" s="510"/>
      <c r="H77" s="509"/>
      <c r="I77" s="510"/>
      <c r="J77" s="70"/>
      <c r="K77" s="70"/>
    </row>
    <row r="78" spans="2:11" ht="15.9" customHeight="1" thickBot="1" x14ac:dyDescent="0.35">
      <c r="B78" s="569" t="s">
        <v>31</v>
      </c>
      <c r="C78" s="570"/>
      <c r="D78" s="571"/>
      <c r="E78" s="43">
        <v>0.01</v>
      </c>
      <c r="F78" s="581"/>
      <c r="G78" s="581"/>
      <c r="H78" s="581"/>
      <c r="I78" s="581"/>
      <c r="J78" s="125"/>
      <c r="K78" s="125"/>
    </row>
    <row r="79" spans="2:11" ht="18" customHeight="1" thickBot="1" x14ac:dyDescent="0.35">
      <c r="B79" s="465" t="s">
        <v>117</v>
      </c>
      <c r="C79" s="466"/>
      <c r="D79" s="466"/>
      <c r="E79" s="467"/>
      <c r="F79" s="535">
        <f>SUM(F44:F78)</f>
        <v>0</v>
      </c>
      <c r="G79" s="536"/>
      <c r="H79" s="535">
        <f>SUM(H44:I78)</f>
        <v>0</v>
      </c>
      <c r="I79" s="536"/>
      <c r="J79" s="20">
        <f>SUM(J44:J78)</f>
        <v>0</v>
      </c>
      <c r="K79" s="20">
        <f>SUM(K44:K78)</f>
        <v>0</v>
      </c>
    </row>
    <row r="80" spans="2:11" ht="18" customHeight="1" thickBot="1" x14ac:dyDescent="0.35">
      <c r="B80" s="532" t="s">
        <v>110</v>
      </c>
      <c r="C80" s="533"/>
      <c r="D80" s="533"/>
      <c r="E80" s="534"/>
      <c r="F80" s="575">
        <f>F79+J25</f>
        <v>0</v>
      </c>
      <c r="G80" s="522"/>
      <c r="H80" s="575">
        <f>H79+K25</f>
        <v>0</v>
      </c>
      <c r="I80" s="522"/>
      <c r="J80" s="49">
        <f>J79+L25</f>
        <v>0</v>
      </c>
      <c r="K80" s="49">
        <f>K79+M25</f>
        <v>0</v>
      </c>
    </row>
    <row r="81" spans="2:13" ht="30" customHeight="1" thickBot="1" x14ac:dyDescent="0.35">
      <c r="B81" s="532" t="s">
        <v>221</v>
      </c>
      <c r="C81" s="533"/>
      <c r="D81" s="533"/>
      <c r="E81" s="534"/>
      <c r="F81" s="553" t="e">
        <f>(F80*E26)^0.8*J10*D17</f>
        <v>#DIV/0!</v>
      </c>
      <c r="G81" s="554"/>
      <c r="H81" s="553" t="e">
        <f>(H80*F26)^0.8*K10*D17</f>
        <v>#DIV/0!</v>
      </c>
      <c r="I81" s="554"/>
      <c r="J81" s="48" t="e">
        <f>(J80*G26)^0.8*L10*D17</f>
        <v>#DIV/0!</v>
      </c>
      <c r="K81" s="48" t="e">
        <f>(K80*I26)^0.8*M10*D17</f>
        <v>#DIV/0!</v>
      </c>
    </row>
    <row r="82" spans="2:13" ht="18" customHeight="1" thickBot="1" x14ac:dyDescent="0.35">
      <c r="B82" s="532" t="s">
        <v>125</v>
      </c>
      <c r="C82" s="533"/>
      <c r="D82" s="533" t="s">
        <v>13</v>
      </c>
      <c r="E82" s="534"/>
      <c r="F82" s="553" t="str">
        <f>E29</f>
        <v>0</v>
      </c>
      <c r="G82" s="554"/>
      <c r="H82" s="553" t="str">
        <f>F29</f>
        <v>0</v>
      </c>
      <c r="I82" s="554"/>
      <c r="J82" s="48" t="str">
        <f>G29</f>
        <v>0</v>
      </c>
      <c r="K82" s="48" t="str">
        <f>I29</f>
        <v>0</v>
      </c>
    </row>
    <row r="83" spans="2:13" ht="30" customHeight="1" thickBot="1" x14ac:dyDescent="0.35">
      <c r="B83" s="555" t="s">
        <v>167</v>
      </c>
      <c r="C83" s="556"/>
      <c r="D83" s="557"/>
      <c r="E83" s="50" t="e">
        <f>IF(F81&gt;E29,E29,F81)</f>
        <v>#DIV/0!</v>
      </c>
      <c r="F83" s="548" t="s">
        <v>113</v>
      </c>
      <c r="G83" s="549"/>
      <c r="H83" s="545" t="e">
        <f>SUM(E83:E86)</f>
        <v>#DIV/0!</v>
      </c>
      <c r="I83" s="546"/>
      <c r="J83" s="547"/>
      <c r="K83" s="85"/>
    </row>
    <row r="84" spans="2:13" ht="30" customHeight="1" thickBot="1" x14ac:dyDescent="0.35">
      <c r="B84" s="558"/>
      <c r="C84" s="559"/>
      <c r="D84" s="560"/>
      <c r="E84" s="50" t="e">
        <f>IF(H81&gt;H82,H82,H81)</f>
        <v>#DIV/0!</v>
      </c>
      <c r="F84" s="550"/>
      <c r="G84" s="550"/>
      <c r="H84" s="566" t="e">
        <f>IF(H83&lt;C28,H83,C28)</f>
        <v>#DIV/0!</v>
      </c>
      <c r="I84" s="567"/>
      <c r="J84" s="568"/>
      <c r="K84" s="86"/>
    </row>
    <row r="85" spans="2:13" ht="30" customHeight="1" thickBot="1" x14ac:dyDescent="0.35">
      <c r="B85" s="561" t="s">
        <v>155</v>
      </c>
      <c r="C85" s="559"/>
      <c r="D85" s="560"/>
      <c r="E85" s="65" t="e">
        <f>IF(J81&gt;J82,J82,J81)</f>
        <v>#DIV/0!</v>
      </c>
      <c r="F85" s="550"/>
      <c r="G85" s="550"/>
      <c r="H85" s="566"/>
      <c r="I85" s="567"/>
      <c r="J85" s="568"/>
      <c r="K85" s="86"/>
    </row>
    <row r="86" spans="2:13" ht="30" customHeight="1" thickBot="1" x14ac:dyDescent="0.35">
      <c r="B86" s="562"/>
      <c r="C86" s="563"/>
      <c r="D86" s="564"/>
      <c r="E86" s="65" t="str">
        <f>IF(K82&gt;K83,K82,K81)</f>
        <v>0</v>
      </c>
      <c r="F86" s="551"/>
      <c r="G86" s="551"/>
      <c r="H86" s="117"/>
      <c r="I86" s="118"/>
      <c r="J86" s="119"/>
      <c r="K86" s="84"/>
    </row>
    <row r="87" spans="2:13" ht="2.25" hidden="1" customHeight="1" x14ac:dyDescent="0.25">
      <c r="B87" s="101"/>
      <c r="C87" s="101"/>
      <c r="D87" s="101"/>
      <c r="E87" s="101"/>
      <c r="F87" s="102"/>
      <c r="G87" s="102"/>
      <c r="H87" s="102"/>
      <c r="I87" s="102"/>
      <c r="J87" s="102"/>
      <c r="K87" s="114"/>
    </row>
    <row r="88" spans="2:13" ht="20.25" customHeight="1" x14ac:dyDescent="0.3">
      <c r="B88" s="101"/>
      <c r="C88" s="101"/>
      <c r="D88" s="101"/>
      <c r="E88" s="101"/>
      <c r="F88" s="269"/>
      <c r="G88" s="269"/>
      <c r="H88" s="269"/>
      <c r="I88" s="269"/>
      <c r="J88" s="269"/>
      <c r="K88" s="114"/>
    </row>
    <row r="89" spans="2:13" ht="20.25" customHeight="1" x14ac:dyDescent="0.3">
      <c r="B89" s="362" t="s">
        <v>311</v>
      </c>
      <c r="C89" s="370"/>
      <c r="D89" s="371"/>
      <c r="E89" s="372"/>
      <c r="F89" s="350"/>
      <c r="G89" s="350" t="s">
        <v>312</v>
      </c>
      <c r="H89" s="350"/>
      <c r="I89" s="350"/>
      <c r="J89" s="356"/>
      <c r="K89" s="350"/>
      <c r="L89" s="350"/>
      <c r="M89" s="377" t="s">
        <v>316</v>
      </c>
    </row>
    <row r="90" spans="2:13" ht="20.25" customHeight="1" x14ac:dyDescent="0.4">
      <c r="B90" s="346" t="s">
        <v>2</v>
      </c>
      <c r="C90" s="347"/>
      <c r="D90" s="347"/>
      <c r="E90" s="347"/>
      <c r="F90" s="347"/>
      <c r="G90" s="346" t="s">
        <v>45</v>
      </c>
      <c r="H90" s="347"/>
      <c r="I90" s="347"/>
      <c r="J90" s="347"/>
      <c r="K90" s="347"/>
      <c r="L90" s="363"/>
      <c r="M90" s="378" t="s">
        <v>313</v>
      </c>
    </row>
    <row r="91" spans="2:13" ht="37.5" customHeight="1" x14ac:dyDescent="0.3">
      <c r="B91" s="565" t="s">
        <v>98</v>
      </c>
      <c r="C91" s="565"/>
      <c r="D91" s="565"/>
      <c r="E91" s="565"/>
      <c r="F91" s="565"/>
      <c r="G91" s="35"/>
      <c r="H91" s="35"/>
      <c r="I91" s="35"/>
      <c r="J91" s="35"/>
      <c r="K91" s="82"/>
    </row>
    <row r="92" spans="2:13" ht="37.5" customHeight="1" x14ac:dyDescent="0.3">
      <c r="B92" s="35"/>
      <c r="C92" s="35"/>
      <c r="D92" s="35"/>
      <c r="E92" s="35"/>
      <c r="F92" s="59"/>
      <c r="G92" s="59"/>
      <c r="H92" s="59"/>
      <c r="I92" s="59"/>
      <c r="J92" s="59"/>
    </row>
    <row r="93" spans="2:13" ht="130.5" customHeight="1" x14ac:dyDescent="0.3">
      <c r="B93" s="412" t="s">
        <v>193</v>
      </c>
      <c r="C93" s="412"/>
      <c r="D93" s="412"/>
      <c r="E93" s="412"/>
      <c r="F93" s="412"/>
      <c r="G93" s="412"/>
      <c r="H93" s="412"/>
      <c r="I93" s="412"/>
      <c r="J93" s="412"/>
    </row>
    <row r="94" spans="2:13" ht="40.5" customHeight="1" x14ac:dyDescent="0.3">
      <c r="B94" s="531" t="s">
        <v>280</v>
      </c>
      <c r="C94" s="531"/>
      <c r="D94" s="531"/>
      <c r="E94" s="531"/>
      <c r="F94" s="531"/>
      <c r="G94" s="531"/>
      <c r="H94" s="531"/>
      <c r="I94" s="531"/>
      <c r="J94" s="531"/>
    </row>
    <row r="95" spans="2:13" ht="99" customHeight="1" x14ac:dyDescent="0.3">
      <c r="B95" s="412" t="s">
        <v>243</v>
      </c>
      <c r="C95" s="412"/>
      <c r="D95" s="412"/>
      <c r="E95" s="412"/>
      <c r="F95" s="412"/>
      <c r="G95" s="412"/>
      <c r="H95" s="412"/>
      <c r="I95" s="412"/>
      <c r="J95" s="412"/>
    </row>
    <row r="96" spans="2:13" ht="294" customHeight="1" x14ac:dyDescent="0.3">
      <c r="B96" s="412" t="s">
        <v>289</v>
      </c>
      <c r="C96" s="412"/>
      <c r="D96" s="412"/>
      <c r="E96" s="412"/>
      <c r="F96" s="412"/>
      <c r="G96" s="412"/>
      <c r="H96" s="412"/>
      <c r="I96" s="412"/>
      <c r="J96" s="412"/>
    </row>
    <row r="97" spans="2:13" ht="120" customHeight="1" x14ac:dyDescent="0.3">
      <c r="B97" s="412" t="s">
        <v>290</v>
      </c>
      <c r="C97" s="413"/>
      <c r="D97" s="413"/>
      <c r="E97" s="413"/>
      <c r="F97" s="413"/>
      <c r="G97" s="413"/>
      <c r="H97" s="413"/>
      <c r="I97" s="413"/>
      <c r="J97" s="413"/>
    </row>
    <row r="98" spans="2:13" ht="111" customHeight="1" x14ac:dyDescent="0.3">
      <c r="B98" s="412" t="s">
        <v>87</v>
      </c>
      <c r="C98" s="412"/>
      <c r="D98" s="412"/>
      <c r="E98" s="412"/>
      <c r="F98" s="412"/>
      <c r="G98" s="412"/>
      <c r="H98" s="412"/>
      <c r="I98" s="412"/>
      <c r="J98" s="412"/>
      <c r="K98" s="7"/>
    </row>
    <row r="99" spans="2:13" ht="34.5" customHeight="1" x14ac:dyDescent="0.3">
      <c r="B99" s="321" t="s">
        <v>279</v>
      </c>
      <c r="C99" s="321"/>
      <c r="D99" s="321"/>
      <c r="E99" s="321"/>
      <c r="F99" s="321"/>
      <c r="G99" s="321"/>
      <c r="H99" s="321"/>
      <c r="I99" s="321"/>
      <c r="J99" s="321"/>
      <c r="K99" s="7"/>
    </row>
    <row r="100" spans="2:13" ht="40.5" customHeight="1" x14ac:dyDescent="0.3">
      <c r="B100" s="530" t="s">
        <v>102</v>
      </c>
      <c r="C100" s="530"/>
      <c r="D100" s="530"/>
      <c r="E100" s="530"/>
      <c r="F100" s="530"/>
      <c r="G100" s="530"/>
      <c r="H100" s="530"/>
      <c r="I100" s="530"/>
      <c r="J100" s="530"/>
    </row>
    <row r="101" spans="2:13" ht="26.25" customHeight="1" x14ac:dyDescent="0.3">
      <c r="B101" s="552" t="s">
        <v>309</v>
      </c>
      <c r="C101" s="552"/>
      <c r="D101" s="552"/>
      <c r="E101" s="552"/>
      <c r="F101" s="552"/>
      <c r="G101" s="552"/>
      <c r="H101" s="552"/>
      <c r="I101" s="552"/>
      <c r="J101" s="552"/>
    </row>
    <row r="102" spans="2:13" ht="86.25" customHeight="1" x14ac:dyDescent="0.3">
      <c r="B102" s="47"/>
      <c r="C102" s="27"/>
      <c r="D102" s="27"/>
      <c r="E102" s="27"/>
      <c r="F102" s="34"/>
      <c r="G102" s="31"/>
      <c r="H102" s="30"/>
      <c r="I102" s="30"/>
      <c r="J102" s="28"/>
    </row>
    <row r="103" spans="2:13" ht="46.5" customHeight="1" x14ac:dyDescent="0.3">
      <c r="B103" s="362" t="s">
        <v>311</v>
      </c>
      <c r="C103" s="370"/>
      <c r="D103" s="371"/>
      <c r="E103" s="372"/>
      <c r="F103" s="350"/>
      <c r="G103" s="350" t="s">
        <v>312</v>
      </c>
      <c r="H103" s="350"/>
      <c r="I103" s="350"/>
      <c r="J103" s="356"/>
      <c r="K103" s="350"/>
      <c r="L103" s="350"/>
      <c r="M103" s="377" t="s">
        <v>317</v>
      </c>
    </row>
    <row r="104" spans="2:13" ht="125.25" customHeight="1" x14ac:dyDescent="0.3">
      <c r="K104" s="19"/>
      <c r="L104" s="7"/>
    </row>
    <row r="105" spans="2:13" ht="237" customHeight="1" x14ac:dyDescent="0.3">
      <c r="K105" s="7"/>
    </row>
    <row r="106" spans="2:13" ht="147.75" customHeight="1" x14ac:dyDescent="0.3">
      <c r="K106" s="7"/>
    </row>
    <row r="107" spans="2:13" ht="46.5" customHeight="1" x14ac:dyDescent="0.3"/>
    <row r="108" spans="2:13" ht="46.5" customHeight="1" x14ac:dyDescent="0.3"/>
    <row r="109" spans="2:13" ht="119.25" customHeight="1" x14ac:dyDescent="0.3"/>
    <row r="110" spans="2:13" ht="20.25" customHeight="1" x14ac:dyDescent="0.3">
      <c r="L110" s="7"/>
    </row>
    <row r="111" spans="2:13" ht="93" customHeight="1" x14ac:dyDescent="0.3">
      <c r="L111" s="7"/>
    </row>
    <row r="112" spans="2:13" ht="97.5" customHeight="1" x14ac:dyDescent="0.3"/>
  </sheetData>
  <sheetProtection password="D8D0" sheet="1" objects="1" scenarios="1" selectLockedCells="1"/>
  <mergeCells count="199">
    <mergeCell ref="B46:D46"/>
    <mergeCell ref="B52:D52"/>
    <mergeCell ref="B49:D49"/>
    <mergeCell ref="J21:M21"/>
    <mergeCell ref="E21:I21"/>
    <mergeCell ref="F55:G55"/>
    <mergeCell ref="G24:H24"/>
    <mergeCell ref="K41:K42"/>
    <mergeCell ref="J41:J42"/>
    <mergeCell ref="L42:L43"/>
    <mergeCell ref="L44:L45"/>
    <mergeCell ref="H46:I46"/>
    <mergeCell ref="H41:I42"/>
    <mergeCell ref="B37:K38"/>
    <mergeCell ref="G28:H28"/>
    <mergeCell ref="G29:H29"/>
    <mergeCell ref="B44:D44"/>
    <mergeCell ref="H50:I50"/>
    <mergeCell ref="C39:D39"/>
    <mergeCell ref="H39:I39"/>
    <mergeCell ref="F51:G51"/>
    <mergeCell ref="B41:D42"/>
    <mergeCell ref="B28:B30"/>
    <mergeCell ref="G30:H30"/>
    <mergeCell ref="D28:D29"/>
    <mergeCell ref="H76:I76"/>
    <mergeCell ref="F71:G71"/>
    <mergeCell ref="H70:I70"/>
    <mergeCell ref="H71:I71"/>
    <mergeCell ref="F78:G78"/>
    <mergeCell ref="H78:I78"/>
    <mergeCell ref="F75:G75"/>
    <mergeCell ref="F74:G74"/>
    <mergeCell ref="E41:E42"/>
    <mergeCell ref="H51:I51"/>
    <mergeCell ref="F54:G54"/>
    <mergeCell ref="H44:I44"/>
    <mergeCell ref="F50:G50"/>
    <mergeCell ref="F57:G57"/>
    <mergeCell ref="H56:I56"/>
    <mergeCell ref="F68:G68"/>
    <mergeCell ref="F70:G70"/>
    <mergeCell ref="F64:G64"/>
    <mergeCell ref="H64:I64"/>
    <mergeCell ref="F65:G65"/>
    <mergeCell ref="F66:G66"/>
    <mergeCell ref="B47:D47"/>
    <mergeCell ref="B48:D48"/>
    <mergeCell ref="H47:I47"/>
    <mergeCell ref="B62:D62"/>
    <mergeCell ref="B57:D57"/>
    <mergeCell ref="B56:D56"/>
    <mergeCell ref="H74:I74"/>
    <mergeCell ref="F47:G47"/>
    <mergeCell ref="H68:I68"/>
    <mergeCell ref="H69:I69"/>
    <mergeCell ref="H66:I66"/>
    <mergeCell ref="F62:G62"/>
    <mergeCell ref="H62:I62"/>
    <mergeCell ref="F63:G63"/>
    <mergeCell ref="H63:I63"/>
    <mergeCell ref="F59:G59"/>
    <mergeCell ref="H59:I59"/>
    <mergeCell ref="F58:G58"/>
    <mergeCell ref="F61:G61"/>
    <mergeCell ref="B50:D50"/>
    <mergeCell ref="B51:D51"/>
    <mergeCell ref="B65:D65"/>
    <mergeCell ref="B69:D69"/>
    <mergeCell ref="B67:D67"/>
    <mergeCell ref="F73:G73"/>
    <mergeCell ref="H73:I73"/>
    <mergeCell ref="H48:I48"/>
    <mergeCell ref="H49:I49"/>
    <mergeCell ref="B82:E82"/>
    <mergeCell ref="B78:D78"/>
    <mergeCell ref="B77:D77"/>
    <mergeCell ref="B76:D76"/>
    <mergeCell ref="B75:D75"/>
    <mergeCell ref="B73:D73"/>
    <mergeCell ref="B66:D66"/>
    <mergeCell ref="F79:G79"/>
    <mergeCell ref="F67:G67"/>
    <mergeCell ref="H67:I67"/>
    <mergeCell ref="B68:D68"/>
    <mergeCell ref="F81:G81"/>
    <mergeCell ref="F82:G82"/>
    <mergeCell ref="F80:G80"/>
    <mergeCell ref="H80:I80"/>
    <mergeCell ref="H82:I82"/>
    <mergeCell ref="F77:G77"/>
    <mergeCell ref="H77:I77"/>
    <mergeCell ref="F69:G69"/>
    <mergeCell ref="B54:D54"/>
    <mergeCell ref="B53:D53"/>
    <mergeCell ref="F53:G53"/>
    <mergeCell ref="B101:J101"/>
    <mergeCell ref="B81:E81"/>
    <mergeCell ref="H81:I81"/>
    <mergeCell ref="H75:I75"/>
    <mergeCell ref="B83:D84"/>
    <mergeCell ref="B85:D86"/>
    <mergeCell ref="B72:D72"/>
    <mergeCell ref="B91:F91"/>
    <mergeCell ref="H84:J85"/>
    <mergeCell ref="H53:I53"/>
    <mergeCell ref="B70:D70"/>
    <mergeCell ref="B71:D71"/>
    <mergeCell ref="B74:D74"/>
    <mergeCell ref="B100:J100"/>
    <mergeCell ref="B93:J93"/>
    <mergeCell ref="B94:J94"/>
    <mergeCell ref="B95:J95"/>
    <mergeCell ref="B96:J96"/>
    <mergeCell ref="B79:E79"/>
    <mergeCell ref="B80:E80"/>
    <mergeCell ref="H79:I79"/>
    <mergeCell ref="B60:D60"/>
    <mergeCell ref="F56:G56"/>
    <mergeCell ref="B98:J98"/>
    <mergeCell ref="F76:G76"/>
    <mergeCell ref="B55:D55"/>
    <mergeCell ref="B61:D61"/>
    <mergeCell ref="B58:D58"/>
    <mergeCell ref="H65:I65"/>
    <mergeCell ref="H83:J83"/>
    <mergeCell ref="F83:G86"/>
    <mergeCell ref="E17:F17"/>
    <mergeCell ref="B7:B8"/>
    <mergeCell ref="E7:I8"/>
    <mergeCell ref="B15:D15"/>
    <mergeCell ref="H61:I61"/>
    <mergeCell ref="H55:I55"/>
    <mergeCell ref="H60:I60"/>
    <mergeCell ref="H45:I45"/>
    <mergeCell ref="F44:G44"/>
    <mergeCell ref="F45:G45"/>
    <mergeCell ref="H57:I57"/>
    <mergeCell ref="F49:G49"/>
    <mergeCell ref="H52:I52"/>
    <mergeCell ref="F52:G52"/>
    <mergeCell ref="H54:I54"/>
    <mergeCell ref="H58:I58"/>
    <mergeCell ref="F60:G60"/>
    <mergeCell ref="C28:C29"/>
    <mergeCell ref="B43:D43"/>
    <mergeCell ref="F41:G42"/>
    <mergeCell ref="F43:G43"/>
    <mergeCell ref="H43:I43"/>
    <mergeCell ref="F48:G48"/>
    <mergeCell ref="B13:C13"/>
    <mergeCell ref="E16:F16"/>
    <mergeCell ref="B23:C24"/>
    <mergeCell ref="B63:D63"/>
    <mergeCell ref="B64:D64"/>
    <mergeCell ref="F46:G46"/>
    <mergeCell ref="A1:A36"/>
    <mergeCell ref="B1:L1"/>
    <mergeCell ref="G26:H26"/>
    <mergeCell ref="J12:M13"/>
    <mergeCell ref="B40:D40"/>
    <mergeCell ref="B26:C26"/>
    <mergeCell ref="G23:H23"/>
    <mergeCell ref="B21:C22"/>
    <mergeCell ref="D21:D22"/>
    <mergeCell ref="G25:H25"/>
    <mergeCell ref="B14:C14"/>
    <mergeCell ref="G27:H27"/>
    <mergeCell ref="G22:H22"/>
    <mergeCell ref="E20:F20"/>
    <mergeCell ref="J30:M30"/>
    <mergeCell ref="J27:M29"/>
    <mergeCell ref="E11:F11"/>
    <mergeCell ref="B5:M6"/>
    <mergeCell ref="C7:D8"/>
    <mergeCell ref="J16:M20"/>
    <mergeCell ref="J14:J15"/>
    <mergeCell ref="K14:K15"/>
    <mergeCell ref="L14:L15"/>
    <mergeCell ref="M14:M15"/>
    <mergeCell ref="J7:M7"/>
    <mergeCell ref="B97:J97"/>
    <mergeCell ref="N1:N36"/>
    <mergeCell ref="B17:B20"/>
    <mergeCell ref="C17:C20"/>
    <mergeCell ref="D17:D20"/>
    <mergeCell ref="F40:G40"/>
    <mergeCell ref="H40:I40"/>
    <mergeCell ref="E14:F14"/>
    <mergeCell ref="H9:I9"/>
    <mergeCell ref="E9:F9"/>
    <mergeCell ref="E10:F10"/>
    <mergeCell ref="E13:F13"/>
    <mergeCell ref="E18:F18"/>
    <mergeCell ref="E19:F19"/>
    <mergeCell ref="E12:F12"/>
    <mergeCell ref="L40:L41"/>
    <mergeCell ref="F39:G39"/>
    <mergeCell ref="E15:F15"/>
  </mergeCells>
  <printOptions horizontalCentered="1" verticalCentered="1"/>
  <pageMargins left="0.70866141732283472" right="0.70866141732283472" top="0.78740157480314965" bottom="0.78740157480314965" header="0.31496062992125984" footer="0.31496062992125984"/>
  <pageSetup paperSize="8" scale="64" fitToWidth="0" orientation="landscape" r:id="rId1"/>
  <rowBreaks count="2" manualBreakCount="2">
    <brk id="35" max="12" man="1"/>
    <brk id="89" max="12" man="1"/>
  </rowBreaks>
  <colBreaks count="1" manualBreakCount="1">
    <brk id="14" max="99" man="1"/>
  </colBreaks>
  <ignoredErrors>
    <ignoredError sqref="E24 K24:L24 C28" evalError="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7"/>
  <sheetViews>
    <sheetView view="pageBreakPreview" topLeftCell="E2" zoomScaleNormal="100" zoomScaleSheetLayoutView="100" workbookViewId="0">
      <selection activeCell="H10" sqref="H10"/>
    </sheetView>
  </sheetViews>
  <sheetFormatPr baseColWidth="10" defaultRowHeight="14.4" x14ac:dyDescent="0.3"/>
  <cols>
    <col min="1" max="1" width="4.5546875" customWidth="1"/>
    <col min="2" max="2" width="26.88671875" style="1" customWidth="1"/>
    <col min="3" max="4" width="18.44140625" customWidth="1"/>
    <col min="5" max="5" width="20.88671875" customWidth="1"/>
    <col min="6" max="6" width="21.6640625" customWidth="1"/>
    <col min="7" max="7" width="25.88671875" customWidth="1"/>
    <col min="8" max="8" width="17.109375" customWidth="1"/>
    <col min="9" max="9" width="5.5546875" customWidth="1"/>
    <col min="10" max="10" width="21.33203125" customWidth="1"/>
    <col min="11" max="13" width="22.6640625" customWidth="1"/>
    <col min="14" max="14" width="22.6640625" style="128" customWidth="1"/>
    <col min="15" max="15" width="0.6640625" customWidth="1"/>
    <col min="16" max="22" width="11.44140625" hidden="1" customWidth="1"/>
    <col min="23" max="23" width="9.6640625" hidden="1" customWidth="1"/>
    <col min="24" max="24" width="1.6640625" customWidth="1"/>
  </cols>
  <sheetData>
    <row r="1" spans="1:23" x14ac:dyDescent="0.3">
      <c r="A1" s="414"/>
      <c r="B1" s="455"/>
      <c r="C1" s="456"/>
      <c r="D1" s="456"/>
      <c r="E1" s="456"/>
      <c r="F1" s="456"/>
      <c r="G1" s="456"/>
      <c r="H1" s="456"/>
      <c r="I1" s="456"/>
      <c r="J1" s="456"/>
      <c r="K1" s="456"/>
      <c r="L1" s="456"/>
      <c r="M1" s="456"/>
    </row>
    <row r="2" spans="1:23" ht="28.8" x14ac:dyDescent="0.55000000000000004">
      <c r="A2" s="414"/>
      <c r="B2" s="376" t="s">
        <v>2</v>
      </c>
      <c r="C2" s="8"/>
      <c r="D2" s="8"/>
      <c r="E2" s="8"/>
      <c r="F2" s="8"/>
      <c r="G2" s="8"/>
      <c r="H2" s="346" t="s">
        <v>81</v>
      </c>
      <c r="I2" s="8"/>
      <c r="J2" s="8"/>
      <c r="K2" s="224"/>
      <c r="L2" s="8"/>
      <c r="M2" s="32"/>
      <c r="N2" s="378" t="s">
        <v>313</v>
      </c>
    </row>
    <row r="3" spans="1:23" ht="18" x14ac:dyDescent="0.3">
      <c r="A3" s="414"/>
      <c r="B3" s="24"/>
      <c r="C3" s="2"/>
      <c r="D3" s="2"/>
      <c r="E3" s="2"/>
      <c r="F3" s="2"/>
      <c r="G3" s="2"/>
      <c r="H3" s="36"/>
      <c r="I3" s="2"/>
      <c r="J3" s="2"/>
      <c r="K3" s="2"/>
      <c r="L3" s="2"/>
      <c r="M3" s="23"/>
    </row>
    <row r="4" spans="1:23" ht="18" x14ac:dyDescent="0.3">
      <c r="A4" s="414"/>
      <c r="B4" s="24"/>
      <c r="C4" s="2"/>
      <c r="D4" s="2"/>
      <c r="E4" s="2"/>
      <c r="F4" s="223"/>
      <c r="G4" s="2"/>
      <c r="H4" s="36"/>
      <c r="I4" s="2"/>
      <c r="J4" s="2"/>
      <c r="K4" s="2"/>
      <c r="L4" s="2"/>
      <c r="M4" s="23"/>
    </row>
    <row r="5" spans="1:23" ht="15" customHeight="1" x14ac:dyDescent="0.3">
      <c r="A5" s="414"/>
      <c r="B5" s="492" t="s">
        <v>80</v>
      </c>
      <c r="C5" s="492"/>
      <c r="D5" s="492"/>
      <c r="E5" s="492"/>
      <c r="F5" s="492"/>
      <c r="G5" s="492"/>
      <c r="H5" s="492"/>
      <c r="I5" s="492"/>
      <c r="J5" s="492"/>
      <c r="K5" s="492"/>
      <c r="L5" s="492"/>
      <c r="M5" s="243"/>
    </row>
    <row r="6" spans="1:23" ht="15" customHeight="1" thickBot="1" x14ac:dyDescent="0.35">
      <c r="A6" s="414"/>
      <c r="B6" s="492"/>
      <c r="C6" s="492"/>
      <c r="D6" s="492"/>
      <c r="E6" s="492"/>
      <c r="F6" s="492"/>
      <c r="G6" s="492"/>
      <c r="H6" s="492"/>
      <c r="I6" s="492"/>
      <c r="J6" s="492"/>
      <c r="K6" s="492"/>
      <c r="L6" s="492"/>
      <c r="M6" s="243"/>
    </row>
    <row r="7" spans="1:23" ht="27.75" customHeight="1" thickBot="1" x14ac:dyDescent="0.35">
      <c r="A7" s="414"/>
      <c r="B7" s="498" t="s">
        <v>96</v>
      </c>
      <c r="C7" s="706"/>
      <c r="D7" s="707"/>
      <c r="E7" s="708"/>
      <c r="F7" s="500" t="s">
        <v>246</v>
      </c>
      <c r="G7" s="501"/>
      <c r="H7" s="501"/>
      <c r="I7" s="501"/>
      <c r="J7" s="502"/>
      <c r="K7" s="409" t="s">
        <v>90</v>
      </c>
      <c r="L7" s="410"/>
      <c r="M7" s="410"/>
      <c r="N7" s="411"/>
    </row>
    <row r="8" spans="1:23" ht="99.9" customHeight="1" thickBot="1" x14ac:dyDescent="0.35">
      <c r="A8" s="414"/>
      <c r="B8" s="499"/>
      <c r="C8" s="709"/>
      <c r="D8" s="710"/>
      <c r="E8" s="711"/>
      <c r="F8" s="503"/>
      <c r="G8" s="504"/>
      <c r="H8" s="504"/>
      <c r="I8" s="504"/>
      <c r="J8" s="505"/>
      <c r="K8" s="232" t="s">
        <v>249</v>
      </c>
      <c r="L8" s="46" t="s">
        <v>105</v>
      </c>
      <c r="M8" s="46" t="s">
        <v>250</v>
      </c>
      <c r="N8" s="46" t="s">
        <v>251</v>
      </c>
    </row>
    <row r="9" spans="1:23" ht="28.2" thickBot="1" x14ac:dyDescent="0.35">
      <c r="A9" s="414"/>
      <c r="B9" s="266" t="s">
        <v>166</v>
      </c>
      <c r="C9" s="10" t="s">
        <v>212</v>
      </c>
      <c r="D9" s="244"/>
      <c r="E9" s="87"/>
      <c r="F9" s="658" t="s">
        <v>68</v>
      </c>
      <c r="G9" s="653"/>
      <c r="H9" s="179" t="s">
        <v>142</v>
      </c>
      <c r="I9" s="656" t="s">
        <v>230</v>
      </c>
      <c r="J9" s="657"/>
      <c r="K9" s="61" t="e">
        <f>IF((K14+L14+M14+N14)&gt;0,0,E9/E11*K11)</f>
        <v>#DIV/0!</v>
      </c>
      <c r="L9" s="62" t="e">
        <f>IF((L14+M14+N14+K14)&gt;0,0,E9/E11*L11)</f>
        <v>#DIV/0!</v>
      </c>
      <c r="M9" s="222" t="e">
        <f>IF((M14+N14+K14+L14)&gt;0,0,E9/E11*M11)</f>
        <v>#DIV/0!</v>
      </c>
      <c r="N9" s="62" t="e">
        <f>IF((N14+K14+L14+M14)&gt;0,0,E9/E11*N11)</f>
        <v>#DIV/0!</v>
      </c>
      <c r="S9" s="83"/>
      <c r="T9" s="83"/>
      <c r="U9" s="83"/>
      <c r="V9" s="83"/>
      <c r="W9" s="83"/>
    </row>
    <row r="10" spans="1:23" ht="37.5" customHeight="1" thickBot="1" x14ac:dyDescent="0.35">
      <c r="A10" s="414"/>
      <c r="B10" s="55" t="s">
        <v>231</v>
      </c>
      <c r="C10" s="12" t="s">
        <v>213</v>
      </c>
      <c r="D10" s="216"/>
      <c r="E10" s="11" t="e">
        <f>SUM(K10*K11+L10*L11+M10*M11+N10*N11)/E11</f>
        <v>#DIV/0!</v>
      </c>
      <c r="F10" s="424" t="s">
        <v>158</v>
      </c>
      <c r="G10" s="653"/>
      <c r="H10" s="90"/>
      <c r="I10" s="91" t="s">
        <v>227</v>
      </c>
      <c r="J10" s="92">
        <v>1</v>
      </c>
      <c r="K10" s="60" t="str">
        <f>IFERROR((H10*J10+H11*J11)/(H10+H11),"0")</f>
        <v>0</v>
      </c>
      <c r="L10" s="60" t="str">
        <f>IFERROR((H12*J12+H13*J13+H14*J14)/(H12+H13+H14),"0")</f>
        <v>0</v>
      </c>
      <c r="M10" s="221" t="str">
        <f>IFERROR((H15*J15+H16*J16)/(H15+H16),"0")</f>
        <v>0</v>
      </c>
      <c r="N10" s="63" t="str">
        <f>IFERROR((H17*J17)/(H17),"0")</f>
        <v>0</v>
      </c>
      <c r="S10" s="83"/>
      <c r="T10" s="83"/>
      <c r="U10" s="83"/>
      <c r="V10" s="83"/>
      <c r="W10" s="83"/>
    </row>
    <row r="11" spans="1:23" ht="37.5" customHeight="1" thickBot="1" x14ac:dyDescent="0.35">
      <c r="A11" s="414"/>
      <c r="B11" s="9" t="s">
        <v>156</v>
      </c>
      <c r="C11" s="251" t="s">
        <v>206</v>
      </c>
      <c r="D11" s="220"/>
      <c r="E11" s="54">
        <f>SUM(H10:H17)</f>
        <v>0</v>
      </c>
      <c r="F11" s="424" t="s">
        <v>158</v>
      </c>
      <c r="G11" s="653"/>
      <c r="H11" s="53"/>
      <c r="I11" s="219" t="s">
        <v>228</v>
      </c>
      <c r="J11" s="218">
        <v>1.25</v>
      </c>
      <c r="K11" s="64">
        <f>SUM(H10+H11)</f>
        <v>0</v>
      </c>
      <c r="L11" s="64">
        <f>SUM(H12+H13+H14)</f>
        <v>0</v>
      </c>
      <c r="M11" s="217">
        <f>SUM(H15+H16)</f>
        <v>0</v>
      </c>
      <c r="N11" s="64">
        <f>H17</f>
        <v>0</v>
      </c>
      <c r="S11" s="83"/>
      <c r="T11" s="83"/>
      <c r="U11" s="83"/>
      <c r="V11" s="83"/>
      <c r="W11" s="83"/>
    </row>
    <row r="12" spans="1:23" ht="41.4" x14ac:dyDescent="0.3">
      <c r="A12" s="414"/>
      <c r="B12" s="55" t="s">
        <v>89</v>
      </c>
      <c r="C12" s="12" t="s">
        <v>207</v>
      </c>
      <c r="D12" s="216"/>
      <c r="E12" s="54">
        <f>IF(SUM(K14:N14)&gt;0,SUM(K14:N14),0)</f>
        <v>0</v>
      </c>
      <c r="F12" s="696" t="s">
        <v>79</v>
      </c>
      <c r="G12" s="697"/>
      <c r="H12" s="99"/>
      <c r="I12" s="215" t="s">
        <v>227</v>
      </c>
      <c r="J12" s="214">
        <v>1</v>
      </c>
      <c r="K12" s="459" t="s">
        <v>143</v>
      </c>
      <c r="L12" s="460"/>
      <c r="M12" s="460"/>
      <c r="N12" s="461"/>
      <c r="S12" s="83"/>
      <c r="T12" s="83"/>
      <c r="U12" s="83"/>
      <c r="V12" s="83"/>
      <c r="W12" s="83"/>
    </row>
    <row r="13" spans="1:23" ht="16.8" thickBot="1" x14ac:dyDescent="0.35">
      <c r="A13" s="414"/>
      <c r="B13" s="703" t="s">
        <v>208</v>
      </c>
      <c r="C13" s="704"/>
      <c r="D13" s="235"/>
      <c r="E13" s="174">
        <v>0.6</v>
      </c>
      <c r="F13" s="440" t="s">
        <v>79</v>
      </c>
      <c r="G13" s="441"/>
      <c r="H13" s="52"/>
      <c r="I13" s="213" t="s">
        <v>228</v>
      </c>
      <c r="J13" s="13">
        <v>1.25</v>
      </c>
      <c r="K13" s="462"/>
      <c r="L13" s="463"/>
      <c r="M13" s="463"/>
      <c r="N13" s="464"/>
      <c r="S13" s="83"/>
      <c r="T13" s="83"/>
      <c r="U13" s="83"/>
      <c r="V13" s="83"/>
      <c r="W13" s="83"/>
    </row>
    <row r="14" spans="1:23" ht="16.8" thickBot="1" x14ac:dyDescent="0.35">
      <c r="A14" s="414"/>
      <c r="B14" s="477" t="s">
        <v>209</v>
      </c>
      <c r="C14" s="705"/>
      <c r="D14" s="236"/>
      <c r="E14" s="13">
        <v>0.2</v>
      </c>
      <c r="F14" s="482" t="s">
        <v>79</v>
      </c>
      <c r="G14" s="483"/>
      <c r="H14" s="93"/>
      <c r="I14" s="172" t="s">
        <v>229</v>
      </c>
      <c r="J14" s="77">
        <v>1.5</v>
      </c>
      <c r="K14" s="407"/>
      <c r="L14" s="407"/>
      <c r="M14" s="407"/>
      <c r="N14" s="687"/>
      <c r="S14" s="83"/>
      <c r="T14" s="83"/>
      <c r="U14" s="83"/>
      <c r="V14" s="83"/>
      <c r="W14" s="83"/>
    </row>
    <row r="15" spans="1:23" ht="30" customHeight="1" thickBot="1" x14ac:dyDescent="0.35">
      <c r="A15" s="414"/>
      <c r="B15" s="267" t="s">
        <v>162</v>
      </c>
      <c r="C15" s="121" t="s">
        <v>210</v>
      </c>
      <c r="D15" s="233"/>
      <c r="E15" s="237">
        <v>250</v>
      </c>
      <c r="F15" s="654" t="s">
        <v>247</v>
      </c>
      <c r="G15" s="655"/>
      <c r="H15" s="90"/>
      <c r="I15" s="212" t="s">
        <v>228</v>
      </c>
      <c r="J15" s="92">
        <v>1.25</v>
      </c>
      <c r="K15" s="408"/>
      <c r="L15" s="408"/>
      <c r="M15" s="408"/>
      <c r="N15" s="688"/>
      <c r="Q15" s="83"/>
      <c r="R15" s="83"/>
      <c r="S15" s="83"/>
      <c r="T15" s="83"/>
      <c r="U15" s="83"/>
      <c r="V15" s="83"/>
      <c r="W15" s="83"/>
    </row>
    <row r="16" spans="1:23" ht="30" customHeight="1" thickBot="1" x14ac:dyDescent="0.35">
      <c r="A16" s="414"/>
      <c r="B16" s="267" t="s">
        <v>160</v>
      </c>
      <c r="C16" s="121" t="s">
        <v>210</v>
      </c>
      <c r="D16" s="233"/>
      <c r="E16" s="122" t="s">
        <v>78</v>
      </c>
      <c r="F16" s="654" t="s">
        <v>247</v>
      </c>
      <c r="G16" s="655"/>
      <c r="H16" s="93"/>
      <c r="I16" s="172" t="s">
        <v>229</v>
      </c>
      <c r="J16" s="77">
        <v>1.5</v>
      </c>
      <c r="K16" s="684" t="s">
        <v>224</v>
      </c>
      <c r="L16" s="685"/>
      <c r="M16" s="685"/>
      <c r="N16" s="686"/>
      <c r="Q16" s="83"/>
      <c r="R16" s="83"/>
      <c r="S16" s="83"/>
      <c r="T16" s="83"/>
      <c r="U16" s="83"/>
      <c r="V16" s="83"/>
      <c r="W16" s="83"/>
    </row>
    <row r="17" spans="1:25" ht="30" customHeight="1" thickBot="1" x14ac:dyDescent="0.35">
      <c r="A17" s="414"/>
      <c r="B17" s="267" t="s">
        <v>161</v>
      </c>
      <c r="C17" s="121" t="s">
        <v>210</v>
      </c>
      <c r="D17" s="121"/>
      <c r="E17" s="238">
        <v>1000</v>
      </c>
      <c r="F17" s="426" t="s">
        <v>248</v>
      </c>
      <c r="G17" s="659"/>
      <c r="H17" s="211"/>
      <c r="I17" s="210" t="s">
        <v>229</v>
      </c>
      <c r="J17" s="209">
        <v>1.5</v>
      </c>
      <c r="K17" s="403"/>
      <c r="L17" s="401"/>
      <c r="M17" s="401"/>
      <c r="N17" s="402"/>
      <c r="Q17" s="83"/>
      <c r="R17" s="83"/>
      <c r="S17" s="83"/>
      <c r="T17" s="83"/>
      <c r="U17" s="83"/>
      <c r="V17" s="83"/>
      <c r="W17" s="83"/>
    </row>
    <row r="18" spans="1:25" ht="27.75" customHeight="1" thickBot="1" x14ac:dyDescent="0.35">
      <c r="A18" s="414"/>
      <c r="B18" s="239" t="s">
        <v>4</v>
      </c>
      <c r="C18" s="240" t="s">
        <v>211</v>
      </c>
      <c r="D18" s="241"/>
      <c r="E18" s="242">
        <v>0.125</v>
      </c>
      <c r="F18" s="248">
        <f>IF(E11&lt;250,E11,IF(E11&lt;1000,250,IF(E11&lt;4000,250+((750/3000)*(E11-1000)),IF(E11&gt;3999,1000,))))</f>
        <v>0</v>
      </c>
      <c r="G18" s="680" t="s">
        <v>77</v>
      </c>
      <c r="H18" s="681"/>
      <c r="I18" s="681"/>
      <c r="J18" s="682"/>
      <c r="K18" s="404"/>
      <c r="L18" s="405"/>
      <c r="M18" s="405"/>
      <c r="N18" s="406"/>
      <c r="Q18" s="83"/>
      <c r="R18" s="83"/>
      <c r="S18" s="83"/>
      <c r="T18" s="83"/>
      <c r="U18" s="83"/>
      <c r="V18" s="83"/>
      <c r="W18" s="83"/>
    </row>
    <row r="19" spans="1:25" ht="20.100000000000001" customHeight="1" thickBot="1" x14ac:dyDescent="0.35">
      <c r="A19" s="414"/>
      <c r="B19" s="310"/>
      <c r="C19" s="311"/>
      <c r="D19" s="320" t="s">
        <v>261</v>
      </c>
      <c r="E19" s="312"/>
      <c r="F19" s="313"/>
      <c r="G19" s="314"/>
      <c r="H19" s="315"/>
      <c r="I19" s="315"/>
      <c r="J19" s="316"/>
      <c r="K19" s="317"/>
      <c r="L19" s="318"/>
      <c r="M19" s="318"/>
      <c r="N19" s="319"/>
      <c r="Q19" s="246"/>
      <c r="R19" s="246"/>
      <c r="S19" s="246"/>
      <c r="T19" s="246"/>
      <c r="U19" s="246"/>
      <c r="V19" s="246"/>
      <c r="W19" s="246"/>
    </row>
    <row r="20" spans="1:25" ht="27.75" customHeight="1" thickBot="1" x14ac:dyDescent="0.35">
      <c r="A20" s="414"/>
      <c r="B20" s="208">
        <f>IF(H10+H11&gt;0,H10+H11,0)</f>
        <v>0</v>
      </c>
      <c r="C20" s="207">
        <f>IF(H10+H11&gt;250,250,H10+H11)</f>
        <v>0</v>
      </c>
      <c r="D20" s="206">
        <f>MIN(B20:C20)</f>
        <v>0</v>
      </c>
      <c r="E20" s="667" t="s">
        <v>76</v>
      </c>
      <c r="F20" s="714" t="s">
        <v>94</v>
      </c>
      <c r="G20" s="715"/>
      <c r="H20" s="715"/>
      <c r="I20" s="715"/>
      <c r="J20" s="716"/>
      <c r="K20" s="424" t="s">
        <v>97</v>
      </c>
      <c r="L20" s="717"/>
      <c r="M20" s="717"/>
      <c r="N20" s="425"/>
      <c r="Q20" s="83"/>
      <c r="R20" s="83"/>
      <c r="S20" s="83"/>
      <c r="T20" s="83"/>
      <c r="U20" s="83"/>
      <c r="V20" s="83"/>
      <c r="W20" s="83"/>
    </row>
    <row r="21" spans="1:25" ht="135.75" customHeight="1" thickBot="1" x14ac:dyDescent="0.35">
      <c r="A21" s="414"/>
      <c r="B21" s="205">
        <f>IF(H12+H13+H14&lt;250,250,J18-B20-B22-B23)</f>
        <v>250</v>
      </c>
      <c r="C21" s="203">
        <f>IF(H12+H13+H14&gt;250,J18-C20-C22-C23,250)</f>
        <v>250</v>
      </c>
      <c r="D21" s="200">
        <f>IF(F18&lt;(D20+D22+D23),0,(F18-D20-D22-D23))</f>
        <v>0</v>
      </c>
      <c r="E21" s="464"/>
      <c r="F21" s="284" t="s">
        <v>252</v>
      </c>
      <c r="G21" s="284" t="s">
        <v>104</v>
      </c>
      <c r="H21" s="712" t="s">
        <v>150</v>
      </c>
      <c r="I21" s="713"/>
      <c r="J21" s="284" t="s">
        <v>251</v>
      </c>
      <c r="K21" s="284" t="s">
        <v>252</v>
      </c>
      <c r="L21" s="284" t="s">
        <v>79</v>
      </c>
      <c r="M21" s="284" t="s">
        <v>150</v>
      </c>
      <c r="N21" s="284" t="s">
        <v>103</v>
      </c>
      <c r="Q21" s="83"/>
      <c r="R21" s="83"/>
      <c r="S21" s="83"/>
      <c r="T21" s="83"/>
      <c r="U21" s="83"/>
      <c r="V21" s="83"/>
      <c r="W21" s="83"/>
    </row>
    <row r="22" spans="1:25" ht="43.8" x14ac:dyDescent="0.3">
      <c r="A22" s="414"/>
      <c r="B22" s="204">
        <f>IF(H15+H16&gt;0,H15+H16,0)</f>
        <v>0</v>
      </c>
      <c r="C22" s="203">
        <f>IF(H15+H16&gt;250,250,H15+H16)</f>
        <v>0</v>
      </c>
      <c r="D22" s="200" t="b">
        <f>IF(F18-D20&gt;0,IF(F18-D20&gt;MIN(B22:C22),MIN(B22:C22),250))</f>
        <v>0</v>
      </c>
      <c r="E22" s="285" t="s">
        <v>115</v>
      </c>
      <c r="F22" s="298" t="e">
        <f>(D20+(K11-D20)*E13)/K11+ROUNDDOWN(,2)</f>
        <v>#DIV/0!</v>
      </c>
      <c r="G22" s="298" t="e">
        <f>(D21+(L11-D21)*E13)/L11+ROUNDDOWN(,2)</f>
        <v>#DIV/0!</v>
      </c>
      <c r="H22" s="668" t="e">
        <f>(D22+(M11-D22)*E13)/M11+ROUNDDOWN(,2)</f>
        <v>#DIV/0!</v>
      </c>
      <c r="I22" s="669" t="e">
        <f>(E21+(N11-E21)*G13)/N11</f>
        <v>#DIV/0!</v>
      </c>
      <c r="J22" s="306" t="e">
        <f>(D23+(N11-D23)*E13)/N11+ROUNDDOWN(,2)</f>
        <v>#DIV/0!</v>
      </c>
      <c r="K22" s="308" t="e">
        <f>(D20+(K11-D20)*E14)/K11+ROUNDDOWN(,2)</f>
        <v>#DIV/0!</v>
      </c>
      <c r="L22" s="309" t="e">
        <f>(D21+(L11-D21)*E14)/L11+ROUNDDOWN(,2)</f>
        <v>#DIV/0!</v>
      </c>
      <c r="M22" s="298" t="e">
        <f>(D22+(M11-D22)*E14)/M11+ROUNDDOWN(,2)</f>
        <v>#DIV/0!</v>
      </c>
      <c r="N22" s="309" t="e">
        <f>(D23+(N11-D23)*E14)/N11+ROUNDDOWN(,2)</f>
        <v>#DIV/0!</v>
      </c>
      <c r="Q22" s="83"/>
      <c r="R22" s="83"/>
      <c r="S22" s="83"/>
      <c r="T22" s="83"/>
      <c r="U22" s="83"/>
      <c r="V22" s="83"/>
      <c r="W22" s="83"/>
    </row>
    <row r="23" spans="1:25" ht="42" thickBot="1" x14ac:dyDescent="0.35">
      <c r="A23" s="414"/>
      <c r="B23" s="202">
        <f>IF(H17&gt;0,H17,0)</f>
        <v>0</v>
      </c>
      <c r="C23" s="201">
        <f>IF(H17&gt;250,250,H17)</f>
        <v>0</v>
      </c>
      <c r="D23" s="200" t="b">
        <f>IF(F18-D20-D22&gt;0,IF(F18-D20-D22&lt;MIN(B23:C23),F18-D20-D22,MIN(B23:C23)))</f>
        <v>0</v>
      </c>
      <c r="E23" s="285" t="s">
        <v>134</v>
      </c>
      <c r="F23" s="75" t="e">
        <f>IF(F22&gt;1,1,F22)</f>
        <v>#DIV/0!</v>
      </c>
      <c r="G23" s="75" t="e">
        <f>IF(G22&gt;1,1,G22)</f>
        <v>#DIV/0!</v>
      </c>
      <c r="H23" s="589" t="e">
        <f>IF(H22&gt;1,1,H22)</f>
        <v>#DIV/0!</v>
      </c>
      <c r="I23" s="670"/>
      <c r="J23" s="75" t="e">
        <f>IF(J22&gt;1,1,J22)</f>
        <v>#DIV/0!</v>
      </c>
      <c r="K23" s="171" t="e">
        <f>IF(K22&gt;1,1,K22)</f>
        <v>#DIV/0!</v>
      </c>
      <c r="L23" s="110" t="e">
        <f>IF(L22&gt;1,1,L22)</f>
        <v>#DIV/0!</v>
      </c>
      <c r="M23" s="199" t="e">
        <f>IF(M22&gt;1,1,M22)</f>
        <v>#DIV/0!</v>
      </c>
      <c r="N23" s="111" t="e">
        <f>IF(N22&gt;1,1,N22)</f>
        <v>#DIV/0!</v>
      </c>
      <c r="Q23" s="83"/>
      <c r="R23" s="83"/>
      <c r="S23" s="83"/>
      <c r="T23" s="83"/>
      <c r="U23" s="83"/>
      <c r="V23" s="83"/>
      <c r="W23" s="83"/>
    </row>
    <row r="24" spans="1:25" ht="30.6" thickBot="1" x14ac:dyDescent="0.35">
      <c r="A24" s="414"/>
      <c r="B24" s="266" t="s">
        <v>164</v>
      </c>
      <c r="C24" s="305">
        <f>SUM(H10:H18)</f>
        <v>0</v>
      </c>
      <c r="D24" s="198"/>
      <c r="E24" s="286" t="s">
        <v>123</v>
      </c>
      <c r="F24" s="301">
        <f>K11</f>
        <v>0</v>
      </c>
      <c r="G24" s="301">
        <f>L11</f>
        <v>0</v>
      </c>
      <c r="H24" s="671">
        <f>M11</f>
        <v>0</v>
      </c>
      <c r="I24" s="672"/>
      <c r="J24" s="307">
        <f>N11</f>
        <v>0</v>
      </c>
      <c r="K24" s="79" t="str">
        <f>IFERROR(K23,"0")</f>
        <v>0</v>
      </c>
      <c r="L24" s="48" t="str">
        <f>IFERROR(L23,"0")</f>
        <v>0</v>
      </c>
      <c r="M24" s="79" t="str">
        <f>IFERROR(M23,"0")</f>
        <v>0</v>
      </c>
      <c r="N24" s="79" t="str">
        <f>IFERROR(N23,"0")</f>
        <v>0</v>
      </c>
      <c r="Q24" s="83"/>
      <c r="R24" s="83"/>
      <c r="S24" s="83"/>
      <c r="T24" s="83"/>
      <c r="U24" s="83"/>
      <c r="V24" s="83"/>
      <c r="W24" s="83"/>
    </row>
    <row r="25" spans="1:25" ht="30" x14ac:dyDescent="0.3">
      <c r="A25" s="414"/>
      <c r="B25" s="468"/>
      <c r="C25" s="469"/>
      <c r="D25" s="197"/>
      <c r="E25" s="287" t="s">
        <v>109</v>
      </c>
      <c r="F25" s="301" t="e">
        <f>IF(K14&gt;0,K14,K9)</f>
        <v>#DIV/0!</v>
      </c>
      <c r="G25" s="301" t="e">
        <f>IF(L14&gt;0,L14,L9)</f>
        <v>#DIV/0!</v>
      </c>
      <c r="H25" s="673" t="e">
        <f>IF(M14&gt;0,M14,M9)</f>
        <v>#DIV/0!</v>
      </c>
      <c r="I25" s="674" t="e">
        <f>IF(N14&gt;0,N14,N9)</f>
        <v>#DIV/0!</v>
      </c>
      <c r="J25" s="307" t="e">
        <f>IF(N14&gt;0,N14,N9)</f>
        <v>#DIV/0!</v>
      </c>
      <c r="K25" s="698" t="s">
        <v>287</v>
      </c>
      <c r="L25" s="699"/>
      <c r="M25" s="699"/>
      <c r="N25" s="700"/>
      <c r="Q25" s="83"/>
      <c r="R25" s="83"/>
      <c r="S25" s="83"/>
      <c r="T25" s="83"/>
      <c r="U25" s="83"/>
      <c r="V25" s="83"/>
      <c r="W25" s="83"/>
    </row>
    <row r="26" spans="1:25" ht="45" customHeight="1" x14ac:dyDescent="0.3">
      <c r="A26" s="414"/>
      <c r="B26" s="55" t="s">
        <v>140</v>
      </c>
      <c r="C26" s="297">
        <f>IF(SUM(K14:N15)&gt;0,E12,E9)</f>
        <v>0</v>
      </c>
      <c r="D26" s="197"/>
      <c r="E26" s="287" t="s">
        <v>5</v>
      </c>
      <c r="F26" s="301" t="e">
        <f>F25*F23</f>
        <v>#DIV/0!</v>
      </c>
      <c r="G26" s="301" t="e">
        <f>G25*G23</f>
        <v>#DIV/0!</v>
      </c>
      <c r="H26" s="675" t="e">
        <f>H25*H23</f>
        <v>#DIV/0!</v>
      </c>
      <c r="I26" s="676"/>
      <c r="J26" s="307" t="e">
        <f>J25*J23</f>
        <v>#DIV/0!</v>
      </c>
      <c r="K26" s="701"/>
      <c r="L26" s="414"/>
      <c r="M26" s="414"/>
      <c r="N26" s="702"/>
      <c r="Q26" s="83"/>
      <c r="R26" s="83"/>
      <c r="S26" s="83"/>
      <c r="T26" s="83"/>
      <c r="U26" s="83"/>
      <c r="V26" s="83"/>
      <c r="W26" s="83"/>
    </row>
    <row r="27" spans="1:25" ht="38.25" customHeight="1" x14ac:dyDescent="0.3">
      <c r="A27" s="414"/>
      <c r="B27" s="610" t="s">
        <v>170</v>
      </c>
      <c r="C27" s="517" t="e">
        <f>(E18*E10*C26^0.8)</f>
        <v>#DIV/0!</v>
      </c>
      <c r="D27" s="196"/>
      <c r="E27" s="577" t="s">
        <v>116</v>
      </c>
      <c r="F27" s="107" t="e">
        <f>(E18*K10*F26^0.8)</f>
        <v>#DIV/0!</v>
      </c>
      <c r="G27" s="107" t="e">
        <f>(E18*L10*G26^0.8)</f>
        <v>#DIV/0!</v>
      </c>
      <c r="H27" s="660" t="e">
        <f>(E18*M10*H26^0.8)</f>
        <v>#DIV/0!</v>
      </c>
      <c r="I27" s="661"/>
      <c r="J27" s="195" t="e">
        <f>(E18*N10*J26^0.8)</f>
        <v>#DIV/0!</v>
      </c>
      <c r="K27" s="701"/>
      <c r="L27" s="414"/>
      <c r="M27" s="414"/>
      <c r="N27" s="702"/>
      <c r="Q27" s="83"/>
      <c r="R27" s="83"/>
      <c r="S27" s="83"/>
      <c r="T27" s="83"/>
      <c r="U27" s="83"/>
      <c r="V27" s="83"/>
      <c r="W27" s="83"/>
    </row>
    <row r="28" spans="1:25" ht="74.25" customHeight="1" x14ac:dyDescent="0.3">
      <c r="A28" s="414"/>
      <c r="B28" s="721"/>
      <c r="C28" s="518"/>
      <c r="D28" s="194"/>
      <c r="E28" s="578"/>
      <c r="F28" s="75" t="str">
        <f>IFERROR(F27,"0")</f>
        <v>0</v>
      </c>
      <c r="G28" s="75" t="str">
        <f>IFERROR(G27,"0")</f>
        <v>0</v>
      </c>
      <c r="H28" s="662" t="str">
        <f>IFERROR(H27,"0")</f>
        <v>0</v>
      </c>
      <c r="I28" s="663"/>
      <c r="J28" s="75" t="str">
        <f>IFERROR(J27,"0")</f>
        <v>0</v>
      </c>
      <c r="K28" s="400" t="s">
        <v>288</v>
      </c>
      <c r="L28" s="488"/>
      <c r="M28" s="488"/>
      <c r="N28" s="489"/>
      <c r="Q28" s="83"/>
      <c r="R28" s="83"/>
      <c r="S28" s="83"/>
      <c r="T28" s="83"/>
      <c r="U28" s="83"/>
      <c r="V28" s="83"/>
      <c r="W28" s="83"/>
      <c r="Y28" s="170"/>
    </row>
    <row r="29" spans="1:25" ht="87.75" customHeight="1" thickBot="1" x14ac:dyDescent="0.35">
      <c r="A29" s="414"/>
      <c r="B29" s="722"/>
      <c r="C29" s="257">
        <v>1</v>
      </c>
      <c r="D29" s="193"/>
      <c r="E29" s="288" t="s">
        <v>86</v>
      </c>
      <c r="F29" s="76" t="e">
        <f>F27/C27</f>
        <v>#DIV/0!</v>
      </c>
      <c r="G29" s="76" t="e">
        <f>G27/C27</f>
        <v>#DIV/0!</v>
      </c>
      <c r="H29" s="664" t="e">
        <f>H27/C27</f>
        <v>#DIV/0!</v>
      </c>
      <c r="I29" s="665"/>
      <c r="J29" s="76" t="e">
        <f>J27/C27</f>
        <v>#DIV/0!</v>
      </c>
      <c r="K29" s="484" t="s">
        <v>284</v>
      </c>
      <c r="L29" s="485"/>
      <c r="M29" s="485"/>
      <c r="N29" s="486"/>
      <c r="Q29" s="83"/>
      <c r="R29" s="83"/>
      <c r="S29" s="83"/>
      <c r="T29" s="83"/>
      <c r="U29" s="83"/>
      <c r="V29" s="83"/>
      <c r="W29" s="83"/>
      <c r="Y29" s="120"/>
    </row>
    <row r="30" spans="1:25" x14ac:dyDescent="0.3">
      <c r="A30" s="414"/>
      <c r="Q30" s="83"/>
      <c r="R30" s="83"/>
      <c r="S30" s="83"/>
      <c r="T30" s="83"/>
      <c r="U30" s="83"/>
      <c r="V30" s="83"/>
      <c r="W30" s="83"/>
    </row>
    <row r="31" spans="1:25" ht="20.399999999999999" x14ac:dyDescent="0.3">
      <c r="A31" s="414"/>
      <c r="B31" s="362" t="s">
        <v>311</v>
      </c>
      <c r="C31" s="350"/>
      <c r="D31" s="350"/>
      <c r="E31" s="350"/>
      <c r="F31" s="350"/>
      <c r="G31" s="350" t="s">
        <v>312</v>
      </c>
      <c r="H31" s="350"/>
      <c r="I31" s="350"/>
      <c r="J31" s="350"/>
      <c r="K31" s="350"/>
      <c r="L31" s="369"/>
      <c r="M31" s="350"/>
      <c r="N31" s="377" t="s">
        <v>318</v>
      </c>
      <c r="Q31" s="83"/>
      <c r="R31" s="83"/>
      <c r="S31" s="83"/>
      <c r="T31" s="83"/>
      <c r="U31" s="83"/>
      <c r="V31" s="83"/>
      <c r="W31" s="83"/>
    </row>
    <row r="32" spans="1:25" x14ac:dyDescent="0.3">
      <c r="A32" s="414"/>
      <c r="Q32" s="83"/>
      <c r="R32" s="83"/>
      <c r="S32" s="83"/>
      <c r="T32" s="83"/>
      <c r="U32" s="83"/>
      <c r="V32" s="83"/>
      <c r="W32" s="83"/>
    </row>
    <row r="33" spans="1:23" ht="28.8" x14ac:dyDescent="0.55000000000000004">
      <c r="A33" s="414"/>
      <c r="B33" s="376" t="s">
        <v>2</v>
      </c>
      <c r="C33" s="8"/>
      <c r="D33" s="8"/>
      <c r="E33" s="8"/>
      <c r="F33" s="8"/>
      <c r="G33" s="8"/>
      <c r="H33" s="346" t="s">
        <v>81</v>
      </c>
      <c r="I33" s="8"/>
      <c r="J33" s="8"/>
      <c r="K33" s="224"/>
      <c r="L33" s="8"/>
      <c r="M33" s="32"/>
      <c r="N33" s="378" t="s">
        <v>313</v>
      </c>
      <c r="Q33" s="246"/>
      <c r="R33" s="246"/>
      <c r="S33" s="246"/>
      <c r="T33" s="246"/>
      <c r="U33" s="246"/>
      <c r="V33" s="246"/>
      <c r="W33" s="246"/>
    </row>
    <row r="34" spans="1:23" x14ac:dyDescent="0.3">
      <c r="A34" s="414"/>
      <c r="Q34" s="83"/>
      <c r="R34" s="83"/>
      <c r="S34" s="83"/>
      <c r="T34" s="83"/>
      <c r="U34" s="83"/>
      <c r="V34" s="83"/>
      <c r="W34" s="83"/>
    </row>
    <row r="35" spans="1:23" s="2" customFormat="1" x14ac:dyDescent="0.3">
      <c r="B35" s="593" t="s">
        <v>75</v>
      </c>
      <c r="C35" s="455"/>
      <c r="D35" s="455"/>
      <c r="E35" s="455"/>
      <c r="F35" s="455"/>
      <c r="G35" s="455"/>
      <c r="H35" s="455"/>
      <c r="I35" s="455"/>
      <c r="J35" s="455"/>
      <c r="K35" s="455"/>
      <c r="L35" s="455"/>
      <c r="M35"/>
      <c r="N35" s="130"/>
      <c r="Q35" s="37"/>
      <c r="R35" s="37"/>
      <c r="S35" s="37"/>
      <c r="T35" s="37"/>
      <c r="U35" s="37"/>
      <c r="V35" s="37"/>
      <c r="W35" s="37"/>
    </row>
    <row r="36" spans="1:23" ht="15" thickBot="1" x14ac:dyDescent="0.35">
      <c r="B36" s="666"/>
      <c r="C36" s="666"/>
      <c r="D36" s="666"/>
      <c r="E36" s="666"/>
      <c r="F36" s="666"/>
      <c r="G36" s="666"/>
      <c r="H36" s="666"/>
      <c r="I36" s="666"/>
      <c r="J36" s="666"/>
      <c r="K36" s="666"/>
      <c r="L36" s="666"/>
    </row>
    <row r="37" spans="1:23" ht="40.5" customHeight="1" thickBot="1" x14ac:dyDescent="0.35">
      <c r="B37" s="230" t="s">
        <v>96</v>
      </c>
      <c r="C37" s="677"/>
      <c r="D37" s="678"/>
      <c r="E37" s="679"/>
      <c r="F37" s="289" t="s">
        <v>137</v>
      </c>
      <c r="G37" s="444">
        <f>H10+H11</f>
        <v>0</v>
      </c>
      <c r="H37" s="445"/>
      <c r="I37" s="603">
        <f>H12+H13+H14</f>
        <v>0</v>
      </c>
      <c r="J37" s="604"/>
      <c r="K37" s="51">
        <f>H15+H16</f>
        <v>0</v>
      </c>
      <c r="L37" s="51">
        <f>H17</f>
        <v>0</v>
      </c>
      <c r="M37" s="129"/>
    </row>
    <row r="38" spans="1:23" ht="78" customHeight="1" thickBot="1" x14ac:dyDescent="0.35">
      <c r="B38" s="718" t="s">
        <v>3</v>
      </c>
      <c r="C38" s="719"/>
      <c r="D38" s="719"/>
      <c r="E38" s="720"/>
      <c r="F38" s="290" t="s">
        <v>136</v>
      </c>
      <c r="G38" s="426" t="s">
        <v>65</v>
      </c>
      <c r="H38" s="427"/>
      <c r="I38" s="426" t="s">
        <v>74</v>
      </c>
      <c r="J38" s="427"/>
      <c r="K38" s="291" t="s">
        <v>147</v>
      </c>
      <c r="L38" s="291" t="s">
        <v>103</v>
      </c>
      <c r="M38" s="443"/>
    </row>
    <row r="39" spans="1:23" ht="9.9" customHeight="1" x14ac:dyDescent="0.3">
      <c r="B39" s="555" t="s">
        <v>242</v>
      </c>
      <c r="C39" s="605"/>
      <c r="D39" s="605"/>
      <c r="E39" s="606"/>
      <c r="F39" s="582"/>
      <c r="G39" s="519" t="str">
        <f>K24</f>
        <v>0</v>
      </c>
      <c r="H39" s="520"/>
      <c r="I39" s="519" t="str">
        <f>L24</f>
        <v>0</v>
      </c>
      <c r="J39" s="520"/>
      <c r="K39" s="590" t="str">
        <f>M24</f>
        <v>0</v>
      </c>
      <c r="L39" s="590" t="str">
        <f>N24</f>
        <v>0</v>
      </c>
      <c r="M39" s="443"/>
    </row>
    <row r="40" spans="1:23" ht="9.9" customHeight="1" thickBot="1" x14ac:dyDescent="0.35">
      <c r="B40" s="607"/>
      <c r="C40" s="608"/>
      <c r="D40" s="608"/>
      <c r="E40" s="609"/>
      <c r="F40" s="583"/>
      <c r="G40" s="521"/>
      <c r="H40" s="522"/>
      <c r="I40" s="521"/>
      <c r="J40" s="522"/>
      <c r="K40" s="683"/>
      <c r="L40" s="591"/>
      <c r="M40" s="592"/>
    </row>
    <row r="41" spans="1:23" ht="18" customHeight="1" thickBot="1" x14ac:dyDescent="0.35">
      <c r="B41" s="693" t="s">
        <v>12</v>
      </c>
      <c r="C41" s="694"/>
      <c r="D41" s="694"/>
      <c r="E41" s="695"/>
      <c r="F41" s="169"/>
      <c r="G41" s="523"/>
      <c r="H41" s="524"/>
      <c r="I41" s="523"/>
      <c r="J41" s="524"/>
      <c r="K41" s="139"/>
      <c r="L41" s="139"/>
      <c r="M41" s="592"/>
    </row>
    <row r="42" spans="1:23" ht="15.9" customHeight="1" x14ac:dyDescent="0.3">
      <c r="B42" s="599" t="s">
        <v>8</v>
      </c>
      <c r="C42" s="600"/>
      <c r="D42" s="600"/>
      <c r="E42" s="601"/>
      <c r="F42" s="168">
        <v>1.4999999999999999E-2</v>
      </c>
      <c r="G42" s="453"/>
      <c r="H42" s="454"/>
      <c r="I42" s="453"/>
      <c r="J42" s="454"/>
      <c r="K42" s="134"/>
      <c r="L42" s="134"/>
      <c r="M42" s="592"/>
    </row>
    <row r="43" spans="1:23" ht="15.9" customHeight="1" x14ac:dyDescent="0.3">
      <c r="B43" s="540" t="s">
        <v>6</v>
      </c>
      <c r="C43" s="541"/>
      <c r="D43" s="541"/>
      <c r="E43" s="542"/>
      <c r="F43" s="168">
        <v>0.03</v>
      </c>
      <c r="G43" s="453"/>
      <c r="H43" s="454"/>
      <c r="I43" s="453"/>
      <c r="J43" s="454"/>
      <c r="K43" s="134"/>
      <c r="L43" s="134"/>
      <c r="M43" s="592"/>
    </row>
    <row r="44" spans="1:23" ht="15.9" customHeight="1" x14ac:dyDescent="0.3">
      <c r="B44" s="540" t="s">
        <v>73</v>
      </c>
      <c r="C44" s="541"/>
      <c r="D44" s="541"/>
      <c r="E44" s="542"/>
      <c r="F44" s="192">
        <v>0.03</v>
      </c>
      <c r="G44" s="453"/>
      <c r="H44" s="454"/>
      <c r="I44" s="453"/>
      <c r="J44" s="454"/>
      <c r="K44" s="134"/>
      <c r="L44" s="134"/>
    </row>
    <row r="45" spans="1:23" ht="15.9" customHeight="1" x14ac:dyDescent="0.3">
      <c r="B45" s="540" t="s">
        <v>39</v>
      </c>
      <c r="C45" s="541"/>
      <c r="D45" s="541"/>
      <c r="E45" s="542"/>
      <c r="F45" s="192">
        <v>0.03</v>
      </c>
      <c r="G45" s="453"/>
      <c r="H45" s="454"/>
      <c r="I45" s="453"/>
      <c r="J45" s="454"/>
      <c r="K45" s="134"/>
      <c r="L45" s="134"/>
    </row>
    <row r="46" spans="1:23" s="186" customFormat="1" ht="15.9" customHeight="1" x14ac:dyDescent="0.3">
      <c r="B46" s="191" t="s">
        <v>44</v>
      </c>
      <c r="C46" s="190"/>
      <c r="D46" s="190"/>
      <c r="E46" s="189"/>
      <c r="F46" s="188">
        <v>5.0000000000000001E-3</v>
      </c>
      <c r="G46" s="689"/>
      <c r="H46" s="690"/>
      <c r="I46" s="689"/>
      <c r="J46" s="691"/>
      <c r="K46" s="187"/>
      <c r="L46" s="187"/>
    </row>
    <row r="47" spans="1:23" ht="15.9" customHeight="1" x14ac:dyDescent="0.3">
      <c r="B47" s="540" t="s">
        <v>63</v>
      </c>
      <c r="C47" s="541"/>
      <c r="D47" s="541"/>
      <c r="E47" s="542"/>
      <c r="F47" s="168">
        <v>0.04</v>
      </c>
      <c r="G47" s="453"/>
      <c r="H47" s="454"/>
      <c r="I47" s="453"/>
      <c r="J47" s="454"/>
      <c r="K47" s="134"/>
      <c r="L47" s="134"/>
    </row>
    <row r="48" spans="1:23" ht="15.9" customHeight="1" x14ac:dyDescent="0.3">
      <c r="B48" s="540" t="s">
        <v>14</v>
      </c>
      <c r="C48" s="573"/>
      <c r="D48" s="573"/>
      <c r="E48" s="574"/>
      <c r="F48" s="168">
        <v>1.4999999999999999E-2</v>
      </c>
      <c r="G48" s="453"/>
      <c r="H48" s="454"/>
      <c r="I48" s="453"/>
      <c r="J48" s="513"/>
      <c r="K48" s="133"/>
      <c r="L48" s="133"/>
    </row>
    <row r="49" spans="2:12" ht="15.9" customHeight="1" x14ac:dyDescent="0.3">
      <c r="B49" s="540" t="s">
        <v>62</v>
      </c>
      <c r="C49" s="573"/>
      <c r="D49" s="573"/>
      <c r="E49" s="574"/>
      <c r="F49" s="168">
        <v>2.5000000000000001E-2</v>
      </c>
      <c r="G49" s="453"/>
      <c r="H49" s="454"/>
      <c r="I49" s="453"/>
      <c r="J49" s="454"/>
      <c r="K49" s="133"/>
      <c r="L49" s="133"/>
    </row>
    <row r="50" spans="2:12" ht="15.9" customHeight="1" x14ac:dyDescent="0.3">
      <c r="B50" s="540" t="s">
        <v>7</v>
      </c>
      <c r="C50" s="573"/>
      <c r="D50" s="573"/>
      <c r="E50" s="574"/>
      <c r="F50" s="160">
        <v>0.02</v>
      </c>
      <c r="G50" s="584"/>
      <c r="H50" s="585"/>
      <c r="I50" s="584"/>
      <c r="J50" s="585"/>
      <c r="K50" s="133"/>
      <c r="L50" s="133"/>
    </row>
    <row r="51" spans="2:12" ht="15.9" customHeight="1" x14ac:dyDescent="0.3">
      <c r="B51" s="540" t="s">
        <v>15</v>
      </c>
      <c r="C51" s="573"/>
      <c r="D51" s="573"/>
      <c r="E51" s="574"/>
      <c r="F51" s="167">
        <v>1.4999999999999999E-2</v>
      </c>
      <c r="G51" s="584"/>
      <c r="H51" s="585"/>
      <c r="I51" s="584"/>
      <c r="J51" s="585"/>
      <c r="K51" s="134"/>
      <c r="L51" s="134"/>
    </row>
    <row r="52" spans="2:12" ht="15.9" customHeight="1" x14ac:dyDescent="0.3">
      <c r="B52" s="633" t="s">
        <v>27</v>
      </c>
      <c r="C52" s="634"/>
      <c r="D52" s="635"/>
      <c r="E52" s="636"/>
      <c r="F52" s="167">
        <v>5.0000000000000001E-3</v>
      </c>
      <c r="G52" s="584"/>
      <c r="H52" s="585"/>
      <c r="I52" s="453"/>
      <c r="J52" s="454"/>
      <c r="K52" s="134"/>
      <c r="L52" s="134"/>
    </row>
    <row r="53" spans="2:12" ht="15.9" customHeight="1" thickBot="1" x14ac:dyDescent="0.35">
      <c r="B53" s="641" t="s">
        <v>28</v>
      </c>
      <c r="C53" s="642"/>
      <c r="D53" s="642"/>
      <c r="E53" s="643"/>
      <c r="F53" s="167">
        <v>1.4999999999999999E-2</v>
      </c>
      <c r="G53" s="525"/>
      <c r="H53" s="526"/>
      <c r="I53" s="525"/>
      <c r="J53" s="526"/>
      <c r="K53" s="143"/>
      <c r="L53" s="143"/>
    </row>
    <row r="54" spans="2:12" ht="18" customHeight="1" x14ac:dyDescent="0.3">
      <c r="B54" s="630" t="s">
        <v>0</v>
      </c>
      <c r="C54" s="631"/>
      <c r="D54" s="631"/>
      <c r="E54" s="632"/>
      <c r="F54" s="165"/>
      <c r="G54" s="637"/>
      <c r="H54" s="638"/>
      <c r="I54" s="637"/>
      <c r="J54" s="638"/>
      <c r="K54" s="181"/>
      <c r="L54" s="181"/>
    </row>
    <row r="55" spans="2:12" ht="15.9" customHeight="1" x14ac:dyDescent="0.3">
      <c r="B55" s="450" t="s">
        <v>131</v>
      </c>
      <c r="C55" s="451"/>
      <c r="D55" s="451"/>
      <c r="E55" s="452"/>
      <c r="F55" s="156">
        <v>0.03</v>
      </c>
      <c r="G55" s="509"/>
      <c r="H55" s="510"/>
      <c r="I55" s="509"/>
      <c r="J55" s="510"/>
      <c r="K55" s="135"/>
      <c r="L55" s="135"/>
    </row>
    <row r="56" spans="2:12" ht="15.9" customHeight="1" x14ac:dyDescent="0.3">
      <c r="B56" s="450" t="s">
        <v>61</v>
      </c>
      <c r="C56" s="451"/>
      <c r="D56" s="451"/>
      <c r="E56" s="452"/>
      <c r="F56" s="156">
        <v>0.03</v>
      </c>
      <c r="G56" s="509"/>
      <c r="H56" s="510"/>
      <c r="I56" s="509"/>
      <c r="J56" s="510"/>
      <c r="K56" s="135"/>
      <c r="L56" s="135"/>
    </row>
    <row r="57" spans="2:12" ht="15.9" customHeight="1" x14ac:dyDescent="0.3">
      <c r="B57" s="450" t="s">
        <v>60</v>
      </c>
      <c r="C57" s="650"/>
      <c r="D57" s="650"/>
      <c r="E57" s="651"/>
      <c r="F57" s="156" t="s">
        <v>101</v>
      </c>
      <c r="G57" s="509"/>
      <c r="H57" s="510"/>
      <c r="I57" s="509"/>
      <c r="J57" s="510"/>
      <c r="K57" s="135"/>
      <c r="L57" s="135"/>
    </row>
    <row r="58" spans="2:12" ht="15.9" customHeight="1" x14ac:dyDescent="0.3">
      <c r="B58" s="540" t="s">
        <v>59</v>
      </c>
      <c r="C58" s="541"/>
      <c r="D58" s="541"/>
      <c r="E58" s="542"/>
      <c r="F58" s="156">
        <v>0.01</v>
      </c>
      <c r="G58" s="509"/>
      <c r="H58" s="510"/>
      <c r="I58" s="509"/>
      <c r="J58" s="510"/>
      <c r="K58" s="135"/>
      <c r="L58" s="135"/>
    </row>
    <row r="59" spans="2:12" ht="15.9" customHeight="1" x14ac:dyDescent="0.3">
      <c r="B59" s="540" t="s">
        <v>58</v>
      </c>
      <c r="C59" s="541"/>
      <c r="D59" s="541"/>
      <c r="E59" s="542"/>
      <c r="F59" s="156">
        <v>1.4999999999999999E-2</v>
      </c>
      <c r="G59" s="516"/>
      <c r="H59" s="516"/>
      <c r="I59" s="516"/>
      <c r="J59" s="516"/>
      <c r="K59" s="132"/>
      <c r="L59" s="132"/>
    </row>
    <row r="60" spans="2:12" ht="15.9" customHeight="1" thickBot="1" x14ac:dyDescent="0.35">
      <c r="B60" s="569" t="s">
        <v>57</v>
      </c>
      <c r="C60" s="570"/>
      <c r="D60" s="570"/>
      <c r="E60" s="571"/>
      <c r="F60" s="164">
        <v>0.01</v>
      </c>
      <c r="G60" s="543"/>
      <c r="H60" s="544"/>
      <c r="I60" s="543"/>
      <c r="J60" s="544"/>
      <c r="K60" s="40"/>
      <c r="L60" s="40"/>
    </row>
    <row r="61" spans="2:12" ht="18" customHeight="1" x14ac:dyDescent="0.3">
      <c r="B61" s="537" t="s">
        <v>1</v>
      </c>
      <c r="C61" s="538"/>
      <c r="D61" s="538"/>
      <c r="E61" s="539"/>
      <c r="F61" s="165"/>
      <c r="G61" s="639"/>
      <c r="H61" s="640"/>
      <c r="I61" s="639"/>
      <c r="J61" s="640"/>
      <c r="K61" s="185"/>
      <c r="L61" s="185"/>
    </row>
    <row r="62" spans="2:12" ht="39.9" customHeight="1" x14ac:dyDescent="0.3">
      <c r="B62" s="450" t="s">
        <v>72</v>
      </c>
      <c r="C62" s="451"/>
      <c r="D62" s="451"/>
      <c r="E62" s="452"/>
      <c r="F62" s="156">
        <v>1.4999999999999999E-2</v>
      </c>
      <c r="G62" s="509"/>
      <c r="H62" s="510"/>
      <c r="I62" s="509"/>
      <c r="J62" s="510"/>
      <c r="K62" s="135"/>
      <c r="L62" s="135"/>
    </row>
    <row r="63" spans="2:12" ht="30" customHeight="1" x14ac:dyDescent="0.3">
      <c r="B63" s="450" t="s">
        <v>71</v>
      </c>
      <c r="C63" s="451"/>
      <c r="D63" s="451"/>
      <c r="E63" s="452"/>
      <c r="F63" s="156">
        <v>0.02</v>
      </c>
      <c r="G63" s="509"/>
      <c r="H63" s="510"/>
      <c r="I63" s="509"/>
      <c r="J63" s="510"/>
      <c r="K63" s="135"/>
      <c r="L63" s="135"/>
    </row>
    <row r="64" spans="2:12" ht="15.9" customHeight="1" x14ac:dyDescent="0.3">
      <c r="B64" s="450" t="s">
        <v>54</v>
      </c>
      <c r="C64" s="451"/>
      <c r="D64" s="451"/>
      <c r="E64" s="452"/>
      <c r="F64" s="157">
        <v>0.03</v>
      </c>
      <c r="G64" s="509"/>
      <c r="H64" s="510"/>
      <c r="I64" s="509"/>
      <c r="J64" s="510"/>
      <c r="K64" s="135"/>
      <c r="L64" s="135"/>
    </row>
    <row r="65" spans="2:12" ht="30" customHeight="1" x14ac:dyDescent="0.3">
      <c r="B65" s="450" t="s">
        <v>53</v>
      </c>
      <c r="C65" s="650"/>
      <c r="D65" s="650"/>
      <c r="E65" s="651"/>
      <c r="F65" s="157">
        <v>0.03</v>
      </c>
      <c r="G65" s="509"/>
      <c r="H65" s="510"/>
      <c r="I65" s="509"/>
      <c r="J65" s="510"/>
      <c r="K65" s="135"/>
      <c r="L65" s="135"/>
    </row>
    <row r="66" spans="2:12" ht="15.9" customHeight="1" x14ac:dyDescent="0.3">
      <c r="B66" s="450" t="s">
        <v>52</v>
      </c>
      <c r="C66" s="650"/>
      <c r="D66" s="650"/>
      <c r="E66" s="651"/>
      <c r="F66" s="157">
        <v>0.02</v>
      </c>
      <c r="G66" s="509"/>
      <c r="H66" s="510"/>
      <c r="I66" s="509"/>
      <c r="J66" s="510"/>
      <c r="K66" s="135"/>
      <c r="L66" s="135"/>
    </row>
    <row r="67" spans="2:12" ht="15.9" customHeight="1" thickBot="1" x14ac:dyDescent="0.35">
      <c r="B67" s="569" t="s">
        <v>51</v>
      </c>
      <c r="C67" s="570"/>
      <c r="D67" s="570"/>
      <c r="E67" s="571"/>
      <c r="F67" s="164">
        <v>0.02</v>
      </c>
      <c r="G67" s="543"/>
      <c r="H67" s="544"/>
      <c r="I67" s="543"/>
      <c r="J67" s="544"/>
      <c r="K67" s="40"/>
      <c r="L67" s="40"/>
    </row>
    <row r="68" spans="2:12" ht="15.9" customHeight="1" x14ac:dyDescent="0.3">
      <c r="B68" s="537" t="s">
        <v>50</v>
      </c>
      <c r="C68" s="538"/>
      <c r="D68" s="538"/>
      <c r="E68" s="539"/>
      <c r="F68" s="163"/>
      <c r="G68" s="184"/>
      <c r="H68" s="183"/>
      <c r="I68" s="184"/>
      <c r="J68" s="183"/>
      <c r="K68" s="182"/>
      <c r="L68" s="182"/>
    </row>
    <row r="69" spans="2:12" ht="59.25" customHeight="1" thickBot="1" x14ac:dyDescent="0.35">
      <c r="B69" s="644" t="s">
        <v>70</v>
      </c>
      <c r="C69" s="645"/>
      <c r="D69" s="645"/>
      <c r="E69" s="646"/>
      <c r="F69" s="41">
        <v>0.03</v>
      </c>
      <c r="G69" s="543"/>
      <c r="H69" s="652"/>
      <c r="I69" s="543"/>
      <c r="J69" s="652"/>
      <c r="K69" s="40"/>
      <c r="L69" s="40"/>
    </row>
    <row r="70" spans="2:12" ht="18.75" customHeight="1" x14ac:dyDescent="0.3">
      <c r="B70" s="537" t="s">
        <v>48</v>
      </c>
      <c r="C70" s="538"/>
      <c r="D70" s="538"/>
      <c r="E70" s="539"/>
      <c r="F70" s="44"/>
      <c r="G70" s="637"/>
      <c r="H70" s="638"/>
      <c r="I70" s="637"/>
      <c r="J70" s="638"/>
      <c r="K70" s="181"/>
      <c r="L70" s="181"/>
    </row>
    <row r="71" spans="2:12" ht="39.9" customHeight="1" x14ac:dyDescent="0.3">
      <c r="B71" s="450" t="s">
        <v>9</v>
      </c>
      <c r="C71" s="451"/>
      <c r="D71" s="451"/>
      <c r="E71" s="452"/>
      <c r="F71" s="158" t="s">
        <v>11</v>
      </c>
      <c r="G71" s="509"/>
      <c r="H71" s="510"/>
      <c r="I71" s="509"/>
      <c r="J71" s="510"/>
      <c r="K71" s="135"/>
      <c r="L71" s="135"/>
    </row>
    <row r="72" spans="2:12" ht="18" customHeight="1" x14ac:dyDescent="0.3">
      <c r="B72" s="647" t="s">
        <v>47</v>
      </c>
      <c r="C72" s="648"/>
      <c r="D72" s="648"/>
      <c r="E72" s="649"/>
      <c r="F72" s="157" t="s">
        <v>11</v>
      </c>
      <c r="G72" s="509"/>
      <c r="H72" s="510"/>
      <c r="I72" s="509"/>
      <c r="J72" s="510"/>
      <c r="K72" s="135"/>
      <c r="L72" s="135"/>
    </row>
    <row r="73" spans="2:12" ht="15.9" customHeight="1" x14ac:dyDescent="0.3">
      <c r="B73" s="540" t="s">
        <v>10</v>
      </c>
      <c r="C73" s="541"/>
      <c r="D73" s="541"/>
      <c r="E73" s="542"/>
      <c r="F73" s="157">
        <v>5.0000000000000001E-3</v>
      </c>
      <c r="G73" s="509"/>
      <c r="H73" s="510"/>
      <c r="I73" s="509"/>
      <c r="J73" s="510"/>
      <c r="K73" s="135"/>
      <c r="L73" s="135"/>
    </row>
    <row r="74" spans="2:12" ht="15.9" customHeight="1" x14ac:dyDescent="0.3">
      <c r="B74" s="540" t="s">
        <v>46</v>
      </c>
      <c r="C74" s="541"/>
      <c r="D74" s="541"/>
      <c r="E74" s="542"/>
      <c r="F74" s="156">
        <v>0.01</v>
      </c>
      <c r="G74" s="516"/>
      <c r="H74" s="516"/>
      <c r="I74" s="516"/>
      <c r="J74" s="516"/>
      <c r="K74" s="135"/>
      <c r="L74" s="135"/>
    </row>
    <row r="75" spans="2:12" ht="15.9" customHeight="1" x14ac:dyDescent="0.3">
      <c r="B75" s="540" t="s">
        <v>16</v>
      </c>
      <c r="C75" s="541"/>
      <c r="D75" s="541"/>
      <c r="E75" s="542"/>
      <c r="F75" s="156">
        <v>0.01</v>
      </c>
      <c r="G75" s="509"/>
      <c r="H75" s="510"/>
      <c r="I75" s="509"/>
      <c r="J75" s="510"/>
      <c r="K75" s="70"/>
      <c r="L75" s="70"/>
    </row>
    <row r="76" spans="2:12" ht="15.9" customHeight="1" thickBot="1" x14ac:dyDescent="0.35">
      <c r="B76" s="569" t="s">
        <v>31</v>
      </c>
      <c r="C76" s="570"/>
      <c r="D76" s="570"/>
      <c r="E76" s="571"/>
      <c r="F76" s="155">
        <v>0.01</v>
      </c>
      <c r="G76" s="581"/>
      <c r="H76" s="581"/>
      <c r="I76" s="581"/>
      <c r="J76" s="581"/>
      <c r="K76" s="140"/>
      <c r="L76" s="140"/>
    </row>
    <row r="77" spans="2:12" ht="15.9" customHeight="1" thickBot="1" x14ac:dyDescent="0.35">
      <c r="B77" s="465" t="s">
        <v>117</v>
      </c>
      <c r="C77" s="466"/>
      <c r="D77" s="466"/>
      <c r="E77" s="466"/>
      <c r="F77" s="467"/>
      <c r="G77" s="535">
        <f>SUM(G42:G76)</f>
        <v>0</v>
      </c>
      <c r="H77" s="536"/>
      <c r="I77" s="535">
        <f>SUM(I42:I76)</f>
        <v>0</v>
      </c>
      <c r="J77" s="536"/>
      <c r="K77" s="20">
        <f>SUM(K42:K76)</f>
        <v>0</v>
      </c>
      <c r="L77" s="20">
        <f>SUM(L42:L76)</f>
        <v>0</v>
      </c>
    </row>
    <row r="78" spans="2:12" ht="15.9" customHeight="1" thickBot="1" x14ac:dyDescent="0.35">
      <c r="B78" s="607" t="s">
        <v>118</v>
      </c>
      <c r="C78" s="608"/>
      <c r="D78" s="608"/>
      <c r="E78" s="608"/>
      <c r="F78" s="609"/>
      <c r="G78" s="575">
        <f>G77+K24</f>
        <v>0</v>
      </c>
      <c r="H78" s="522"/>
      <c r="I78" s="575">
        <f>I77+L24</f>
        <v>0</v>
      </c>
      <c r="J78" s="522"/>
      <c r="K78" s="49">
        <f>K77+M24</f>
        <v>0</v>
      </c>
      <c r="L78" s="49">
        <f>L77+N24</f>
        <v>0</v>
      </c>
    </row>
    <row r="79" spans="2:12" ht="33.75" customHeight="1" thickBot="1" x14ac:dyDescent="0.35">
      <c r="B79" s="532" t="s">
        <v>222</v>
      </c>
      <c r="C79" s="533"/>
      <c r="D79" s="533"/>
      <c r="E79" s="533"/>
      <c r="F79" s="534"/>
      <c r="G79" s="553" t="e">
        <f>(G78*F25)^0.8*K10*E18</f>
        <v>#DIV/0!</v>
      </c>
      <c r="H79" s="554"/>
      <c r="I79" s="553" t="e">
        <f>(I78*G25)^0.8*L10*E18</f>
        <v>#DIV/0!</v>
      </c>
      <c r="J79" s="554"/>
      <c r="K79" s="48" t="e">
        <f>(K78*H25)^0.8*M10*E18</f>
        <v>#DIV/0!</v>
      </c>
      <c r="L79" s="48" t="e">
        <f>(L78*J25)^0.8*N10*E18</f>
        <v>#DIV/0!</v>
      </c>
    </row>
    <row r="80" spans="2:12" ht="18" customHeight="1" thickBot="1" x14ac:dyDescent="0.35">
      <c r="B80" s="532" t="s">
        <v>125</v>
      </c>
      <c r="C80" s="533"/>
      <c r="D80" s="533"/>
      <c r="E80" s="533" t="s">
        <v>13</v>
      </c>
      <c r="F80" s="534"/>
      <c r="G80" s="553" t="str">
        <f>F28</f>
        <v>0</v>
      </c>
      <c r="H80" s="554"/>
      <c r="I80" s="553" t="str">
        <f>G28</f>
        <v>0</v>
      </c>
      <c r="J80" s="554"/>
      <c r="K80" s="48" t="str">
        <f>H28</f>
        <v>0</v>
      </c>
      <c r="L80" s="48" t="str">
        <f>J28</f>
        <v>0</v>
      </c>
    </row>
    <row r="81" spans="1:14" ht="30" customHeight="1" thickBot="1" x14ac:dyDescent="0.35">
      <c r="B81" s="555" t="s">
        <v>126</v>
      </c>
      <c r="C81" s="615"/>
      <c r="D81" s="615"/>
      <c r="E81" s="616"/>
      <c r="F81" s="50" t="e">
        <f>IF(G79&gt;G80,G80,G79)</f>
        <v>#DIV/0!</v>
      </c>
      <c r="G81" s="623" t="s">
        <v>113</v>
      </c>
      <c r="H81" s="624"/>
      <c r="I81" s="620" t="e">
        <f>SUM(F81:F84)</f>
        <v>#DIV/0!</v>
      </c>
      <c r="J81" s="621"/>
      <c r="K81" s="622"/>
      <c r="L81" s="85"/>
    </row>
    <row r="82" spans="1:14" ht="30" customHeight="1" thickBot="1" x14ac:dyDescent="0.35">
      <c r="B82" s="617"/>
      <c r="C82" s="618"/>
      <c r="D82" s="618"/>
      <c r="E82" s="619"/>
      <c r="F82" s="50" t="e">
        <f>IF(I79&gt;I80,I80,I79)</f>
        <v>#DIV/0!</v>
      </c>
      <c r="G82" s="625"/>
      <c r="H82" s="626"/>
      <c r="I82" s="566" t="e">
        <f>IF(I81&lt;C27,I81,C27)</f>
        <v>#DIV/0!</v>
      </c>
      <c r="J82" s="567"/>
      <c r="K82" s="568"/>
      <c r="L82" s="153"/>
    </row>
    <row r="83" spans="1:14" ht="30" customHeight="1" thickBot="1" x14ac:dyDescent="0.35">
      <c r="B83" s="561" t="s">
        <v>128</v>
      </c>
      <c r="C83" s="559"/>
      <c r="D83" s="559"/>
      <c r="E83" s="560"/>
      <c r="F83" s="50" t="e">
        <f>IF(K79&gt;K80,K79,K80)</f>
        <v>#DIV/0!</v>
      </c>
      <c r="G83" s="625"/>
      <c r="H83" s="626"/>
      <c r="I83" s="566"/>
      <c r="J83" s="567"/>
      <c r="K83" s="568"/>
      <c r="L83" s="152"/>
    </row>
    <row r="84" spans="1:14" ht="30" customHeight="1" thickBot="1" x14ac:dyDescent="0.35">
      <c r="B84" s="562"/>
      <c r="C84" s="563"/>
      <c r="D84" s="563"/>
      <c r="E84" s="564"/>
      <c r="F84" s="65" t="e">
        <f>IF(L79&gt;L80,L80,L79)</f>
        <v>#DIV/0!</v>
      </c>
      <c r="G84" s="627"/>
      <c r="H84" s="628"/>
      <c r="I84" s="150"/>
      <c r="J84" s="149"/>
      <c r="K84" s="148"/>
      <c r="L84" s="250" t="s">
        <v>146</v>
      </c>
    </row>
    <row r="85" spans="1:14" ht="42.75" customHeight="1" x14ac:dyDescent="0.3">
      <c r="A85" s="7"/>
      <c r="B85" s="101"/>
      <c r="C85" s="101"/>
      <c r="D85" s="101"/>
      <c r="E85" s="147"/>
      <c r="F85" s="147"/>
      <c r="G85" s="144"/>
      <c r="H85" s="144"/>
      <c r="I85" s="146"/>
      <c r="J85" s="146"/>
      <c r="K85" s="114"/>
      <c r="L85" s="145"/>
    </row>
    <row r="86" spans="1:14" ht="29.25" customHeight="1" x14ac:dyDescent="0.3">
      <c r="A86" s="7"/>
      <c r="B86" s="101"/>
      <c r="C86" s="101"/>
      <c r="D86" s="101"/>
      <c r="E86" s="147"/>
      <c r="F86" s="147"/>
      <c r="G86" s="225"/>
      <c r="H86" s="225"/>
      <c r="I86" s="146"/>
      <c r="J86" s="146"/>
      <c r="K86" s="114"/>
      <c r="L86" s="145"/>
      <c r="N86" s="343"/>
    </row>
    <row r="87" spans="1:14" ht="37.5" customHeight="1" x14ac:dyDescent="0.3">
      <c r="A87" s="7"/>
    </row>
    <row r="88" spans="1:14" ht="37.5" customHeight="1" x14ac:dyDescent="0.55000000000000004">
      <c r="A88" s="7"/>
      <c r="B88" s="365"/>
      <c r="C88" s="2"/>
      <c r="D88" s="2"/>
      <c r="E88" s="2"/>
      <c r="F88" s="2"/>
      <c r="G88" s="2"/>
      <c r="H88" s="365"/>
      <c r="I88" s="2"/>
      <c r="J88" s="2"/>
      <c r="K88" s="368"/>
      <c r="L88" s="2"/>
      <c r="M88" s="231"/>
      <c r="N88" s="367"/>
    </row>
    <row r="89" spans="1:14" ht="37.5" customHeight="1" x14ac:dyDescent="0.3">
      <c r="A89" s="7"/>
      <c r="B89" s="362" t="s">
        <v>311</v>
      </c>
      <c r="C89" s="350"/>
      <c r="D89" s="350"/>
      <c r="E89" s="350"/>
      <c r="F89" s="350"/>
      <c r="G89" s="350" t="s">
        <v>312</v>
      </c>
      <c r="H89" s="350"/>
      <c r="I89" s="350"/>
      <c r="J89" s="350"/>
      <c r="K89" s="350"/>
      <c r="L89" s="369"/>
      <c r="M89" s="350"/>
      <c r="N89" s="377" t="s">
        <v>319</v>
      </c>
    </row>
    <row r="90" spans="1:14" ht="37.5" customHeight="1" x14ac:dyDescent="0.55000000000000004">
      <c r="A90" s="7"/>
      <c r="B90" s="376" t="s">
        <v>2</v>
      </c>
      <c r="C90" s="8"/>
      <c r="D90" s="8"/>
      <c r="E90" s="8"/>
      <c r="F90" s="8"/>
      <c r="G90" s="8"/>
      <c r="H90" s="346" t="s">
        <v>81</v>
      </c>
      <c r="I90" s="8"/>
      <c r="J90" s="8"/>
      <c r="K90" s="224"/>
      <c r="L90" s="8"/>
      <c r="M90" s="32"/>
      <c r="N90" s="378" t="s">
        <v>313</v>
      </c>
    </row>
    <row r="91" spans="1:14" ht="37.5" customHeight="1" x14ac:dyDescent="0.3">
      <c r="B91" s="629" t="s">
        <v>99</v>
      </c>
      <c r="C91" s="629"/>
      <c r="D91" s="629"/>
      <c r="E91" s="629"/>
      <c r="F91" s="629"/>
      <c r="G91" s="629"/>
      <c r="H91" s="35"/>
      <c r="I91" s="35"/>
      <c r="J91" s="35"/>
      <c r="K91" s="35"/>
      <c r="N91" s="343"/>
    </row>
    <row r="92" spans="1:14" ht="37.5" customHeight="1" x14ac:dyDescent="0.3">
      <c r="B92" s="35"/>
      <c r="C92" s="35"/>
      <c r="D92" s="35"/>
      <c r="E92" s="35"/>
      <c r="F92" s="35"/>
      <c r="G92" s="127"/>
      <c r="H92" s="127"/>
      <c r="I92" s="127"/>
      <c r="J92" s="127"/>
      <c r="K92" s="127"/>
    </row>
    <row r="93" spans="1:14" ht="120.75" customHeight="1" x14ac:dyDescent="0.3">
      <c r="B93" s="412" t="s">
        <v>191</v>
      </c>
      <c r="C93" s="412"/>
      <c r="D93" s="412"/>
      <c r="E93" s="412"/>
      <c r="F93" s="412"/>
      <c r="G93" s="412"/>
      <c r="H93" s="412"/>
      <c r="I93" s="412"/>
      <c r="J93" s="412"/>
      <c r="K93" s="412"/>
    </row>
    <row r="94" spans="1:14" ht="43.5" customHeight="1" x14ac:dyDescent="0.3">
      <c r="B94" s="531" t="s">
        <v>281</v>
      </c>
      <c r="C94" s="531"/>
      <c r="D94" s="531"/>
      <c r="E94" s="531"/>
      <c r="F94" s="531"/>
      <c r="G94" s="531"/>
      <c r="H94" s="531"/>
      <c r="I94" s="531"/>
      <c r="J94" s="531"/>
      <c r="K94" s="531"/>
    </row>
    <row r="95" spans="1:14" ht="98.25" customHeight="1" x14ac:dyDescent="0.3">
      <c r="B95" s="412" t="s">
        <v>244</v>
      </c>
      <c r="C95" s="412"/>
      <c r="D95" s="412"/>
      <c r="E95" s="412"/>
      <c r="F95" s="412"/>
      <c r="G95" s="412"/>
      <c r="H95" s="412"/>
      <c r="I95" s="412"/>
      <c r="J95" s="412"/>
      <c r="K95" s="412"/>
      <c r="L95" s="7"/>
    </row>
    <row r="96" spans="1:14" ht="284.25" customHeight="1" x14ac:dyDescent="0.3">
      <c r="B96" s="530" t="s">
        <v>310</v>
      </c>
      <c r="C96" s="530"/>
      <c r="D96" s="530"/>
      <c r="E96" s="530"/>
      <c r="F96" s="530"/>
      <c r="G96" s="530"/>
      <c r="H96" s="530"/>
      <c r="I96" s="530"/>
      <c r="J96" s="530"/>
      <c r="K96" s="530"/>
    </row>
    <row r="97" spans="2:14" ht="124.5" customHeight="1" x14ac:dyDescent="0.3">
      <c r="B97" s="412" t="s">
        <v>291</v>
      </c>
      <c r="C97" s="412"/>
      <c r="D97" s="412"/>
      <c r="E97" s="412"/>
      <c r="F97" s="412"/>
      <c r="G97" s="412"/>
      <c r="H97" s="412"/>
      <c r="I97" s="412"/>
      <c r="J97" s="412"/>
      <c r="K97" s="412"/>
    </row>
    <row r="98" spans="2:14" ht="114" customHeight="1" x14ac:dyDescent="0.3">
      <c r="B98" s="412" t="s">
        <v>87</v>
      </c>
      <c r="C98" s="412"/>
      <c r="D98" s="412"/>
      <c r="E98" s="412"/>
      <c r="F98" s="412"/>
      <c r="G98" s="412"/>
      <c r="H98" s="412"/>
      <c r="I98" s="412"/>
      <c r="J98" s="412"/>
      <c r="K98" s="412"/>
      <c r="M98" s="7"/>
    </row>
    <row r="99" spans="2:14" ht="48" customHeight="1" x14ac:dyDescent="0.3">
      <c r="B99" s="530" t="s">
        <v>69</v>
      </c>
      <c r="C99" s="530"/>
      <c r="D99" s="530"/>
      <c r="E99" s="530"/>
      <c r="F99" s="530"/>
      <c r="G99" s="530"/>
      <c r="H99" s="530"/>
      <c r="I99" s="530"/>
      <c r="J99" s="530"/>
      <c r="K99" s="530"/>
    </row>
    <row r="100" spans="2:14" ht="25.5" customHeight="1" x14ac:dyDescent="0.3">
      <c r="B100" s="552" t="s">
        <v>122</v>
      </c>
      <c r="C100" s="552"/>
      <c r="D100" s="552"/>
      <c r="E100" s="552"/>
      <c r="F100" s="552"/>
      <c r="G100" s="552"/>
      <c r="H100" s="552"/>
      <c r="I100" s="552"/>
      <c r="J100" s="552"/>
      <c r="K100" s="552"/>
    </row>
    <row r="101" spans="2:14" ht="33.75" customHeight="1" x14ac:dyDescent="0.3">
      <c r="B101" s="692"/>
      <c r="C101" s="692"/>
      <c r="D101" s="692"/>
      <c r="E101" s="692"/>
      <c r="F101" s="692"/>
      <c r="G101" s="692"/>
      <c r="H101" s="692"/>
      <c r="I101" s="692"/>
      <c r="J101" s="692"/>
      <c r="K101" s="692"/>
    </row>
    <row r="102" spans="2:14" ht="27.75" customHeight="1" x14ac:dyDescent="0.3">
      <c r="B102" s="127"/>
      <c r="C102" s="27"/>
      <c r="D102" s="27"/>
      <c r="E102" s="27"/>
      <c r="F102" s="27"/>
      <c r="G102" s="34"/>
      <c r="H102" s="31"/>
      <c r="I102" s="30"/>
      <c r="J102" s="30"/>
      <c r="K102" s="33"/>
      <c r="L102" s="19"/>
    </row>
    <row r="103" spans="2:14" ht="46.5" customHeight="1" x14ac:dyDescent="0.3">
      <c r="B103" s="33"/>
      <c r="C103" s="29"/>
      <c r="D103" s="29"/>
      <c r="E103" s="30"/>
      <c r="F103" s="33"/>
      <c r="K103" s="126"/>
      <c r="L103" s="7"/>
    </row>
    <row r="104" spans="2:14" ht="36" customHeight="1" x14ac:dyDescent="0.3">
      <c r="B104" s="362" t="s">
        <v>311</v>
      </c>
      <c r="C104" s="350"/>
      <c r="D104" s="350"/>
      <c r="E104" s="350"/>
      <c r="F104" s="350"/>
      <c r="G104" s="350" t="s">
        <v>312</v>
      </c>
      <c r="H104" s="350"/>
      <c r="I104" s="350"/>
      <c r="J104" s="350"/>
      <c r="K104" s="350"/>
      <c r="L104" s="369"/>
      <c r="M104" s="350"/>
      <c r="N104" s="377" t="s">
        <v>320</v>
      </c>
    </row>
    <row r="105" spans="2:14" ht="20.25" customHeight="1" x14ac:dyDescent="0.3">
      <c r="M105" s="7"/>
    </row>
    <row r="106" spans="2:14" ht="93" customHeight="1" x14ac:dyDescent="0.3">
      <c r="M106" s="7"/>
    </row>
    <row r="107" spans="2:14" ht="97.5" customHeight="1" x14ac:dyDescent="0.3"/>
  </sheetData>
  <sheetProtection password="D8D0" sheet="1" objects="1" scenarios="1" selectLockedCells="1"/>
  <mergeCells count="193">
    <mergeCell ref="B5:L6"/>
    <mergeCell ref="B7:B8"/>
    <mergeCell ref="C7:E8"/>
    <mergeCell ref="F7:J8"/>
    <mergeCell ref="K7:N7"/>
    <mergeCell ref="H21:I21"/>
    <mergeCell ref="F20:J20"/>
    <mergeCell ref="K20:N20"/>
    <mergeCell ref="I66:J66"/>
    <mergeCell ref="B38:E38"/>
    <mergeCell ref="I54:J54"/>
    <mergeCell ref="F13:G13"/>
    <mergeCell ref="B27:B29"/>
    <mergeCell ref="G38:H38"/>
    <mergeCell ref="F14:G14"/>
    <mergeCell ref="G44:H44"/>
    <mergeCell ref="B60:E60"/>
    <mergeCell ref="B47:E47"/>
    <mergeCell ref="B43:E43"/>
    <mergeCell ref="G62:H62"/>
    <mergeCell ref="I62:J62"/>
    <mergeCell ref="I63:J63"/>
    <mergeCell ref="I60:J60"/>
    <mergeCell ref="B62:E62"/>
    <mergeCell ref="B101:K101"/>
    <mergeCell ref="A1:A34"/>
    <mergeCell ref="B1:M1"/>
    <mergeCell ref="B44:E44"/>
    <mergeCell ref="M42:M43"/>
    <mergeCell ref="B79:F79"/>
    <mergeCell ref="G78:H78"/>
    <mergeCell ref="B42:E42"/>
    <mergeCell ref="B39:E40"/>
    <mergeCell ref="I48:J48"/>
    <mergeCell ref="I39:J40"/>
    <mergeCell ref="B76:E76"/>
    <mergeCell ref="B41:E41"/>
    <mergeCell ref="F12:G12"/>
    <mergeCell ref="B45:E45"/>
    <mergeCell ref="G45:H45"/>
    <mergeCell ref="K25:N27"/>
    <mergeCell ref="M38:M39"/>
    <mergeCell ref="I73:J73"/>
    <mergeCell ref="G66:H66"/>
    <mergeCell ref="B13:C13"/>
    <mergeCell ref="B14:C14"/>
    <mergeCell ref="E27:E28"/>
    <mergeCell ref="C27:C28"/>
    <mergeCell ref="G50:H50"/>
    <mergeCell ref="G51:H51"/>
    <mergeCell ref="B50:E50"/>
    <mergeCell ref="B51:E51"/>
    <mergeCell ref="B48:E48"/>
    <mergeCell ref="G46:H46"/>
    <mergeCell ref="I47:J47"/>
    <mergeCell ref="I46:J46"/>
    <mergeCell ref="I51:J51"/>
    <mergeCell ref="I50:J50"/>
    <mergeCell ref="B49:E49"/>
    <mergeCell ref="G49:H49"/>
    <mergeCell ref="K12:N13"/>
    <mergeCell ref="K28:N28"/>
    <mergeCell ref="I38:J38"/>
    <mergeCell ref="G18:J18"/>
    <mergeCell ref="K29:N29"/>
    <mergeCell ref="K39:K40"/>
    <mergeCell ref="M40:M41"/>
    <mergeCell ref="B25:C25"/>
    <mergeCell ref="F39:F40"/>
    <mergeCell ref="K16:N18"/>
    <mergeCell ref="K14:K15"/>
    <mergeCell ref="L14:L15"/>
    <mergeCell ref="M14:M15"/>
    <mergeCell ref="N14:N15"/>
    <mergeCell ref="F11:G11"/>
    <mergeCell ref="F15:G15"/>
    <mergeCell ref="G41:H41"/>
    <mergeCell ref="I41:J41"/>
    <mergeCell ref="G39:H40"/>
    <mergeCell ref="I9:J9"/>
    <mergeCell ref="F9:G9"/>
    <mergeCell ref="F10:G10"/>
    <mergeCell ref="F16:G16"/>
    <mergeCell ref="F17:G17"/>
    <mergeCell ref="H27:I27"/>
    <mergeCell ref="G37:H37"/>
    <mergeCell ref="I37:J37"/>
    <mergeCell ref="H28:I28"/>
    <mergeCell ref="H29:I29"/>
    <mergeCell ref="B35:L36"/>
    <mergeCell ref="L39:L40"/>
    <mergeCell ref="E20:E21"/>
    <mergeCell ref="H22:I22"/>
    <mergeCell ref="H23:I23"/>
    <mergeCell ref="H24:I24"/>
    <mergeCell ref="H25:I25"/>
    <mergeCell ref="H26:I26"/>
    <mergeCell ref="C37:E37"/>
    <mergeCell ref="I76:J76"/>
    <mergeCell ref="G73:H73"/>
    <mergeCell ref="G71:H71"/>
    <mergeCell ref="G42:H42"/>
    <mergeCell ref="I43:J43"/>
    <mergeCell ref="I44:J44"/>
    <mergeCell ref="G43:H43"/>
    <mergeCell ref="G67:H67"/>
    <mergeCell ref="I69:J69"/>
    <mergeCell ref="I74:J74"/>
    <mergeCell ref="I42:J42"/>
    <mergeCell ref="I45:J45"/>
    <mergeCell ref="I61:J61"/>
    <mergeCell ref="G47:H47"/>
    <mergeCell ref="G48:H48"/>
    <mergeCell ref="G60:H60"/>
    <mergeCell ref="G52:H52"/>
    <mergeCell ref="G57:H57"/>
    <mergeCell ref="I58:J58"/>
    <mergeCell ref="I49:J49"/>
    <mergeCell ref="G76:H76"/>
    <mergeCell ref="I71:J71"/>
    <mergeCell ref="I65:J65"/>
    <mergeCell ref="G70:H70"/>
    <mergeCell ref="B75:E75"/>
    <mergeCell ref="B74:E74"/>
    <mergeCell ref="I57:J57"/>
    <mergeCell ref="I59:J59"/>
    <mergeCell ref="G59:H59"/>
    <mergeCell ref="B61:E61"/>
    <mergeCell ref="G58:H58"/>
    <mergeCell ref="G72:H72"/>
    <mergeCell ref="B70:E70"/>
    <mergeCell ref="B69:E69"/>
    <mergeCell ref="B72:E72"/>
    <mergeCell ref="G63:H63"/>
    <mergeCell ref="B59:E59"/>
    <mergeCell ref="B57:E57"/>
    <mergeCell ref="B63:E63"/>
    <mergeCell ref="B65:E65"/>
    <mergeCell ref="B66:E66"/>
    <mergeCell ref="G64:H64"/>
    <mergeCell ref="G74:H74"/>
    <mergeCell ref="G75:H75"/>
    <mergeCell ref="I70:J70"/>
    <mergeCell ref="G69:H69"/>
    <mergeCell ref="I64:J64"/>
    <mergeCell ref="I75:J75"/>
    <mergeCell ref="I67:J67"/>
    <mergeCell ref="I72:J72"/>
    <mergeCell ref="B64:E64"/>
    <mergeCell ref="B54:E54"/>
    <mergeCell ref="B52:E52"/>
    <mergeCell ref="B73:E73"/>
    <mergeCell ref="B58:E58"/>
    <mergeCell ref="G65:H65"/>
    <mergeCell ref="B56:E56"/>
    <mergeCell ref="B68:E68"/>
    <mergeCell ref="B67:E67"/>
    <mergeCell ref="B71:E71"/>
    <mergeCell ref="G54:H54"/>
    <mergeCell ref="B55:E55"/>
    <mergeCell ref="G56:H56"/>
    <mergeCell ref="G53:H53"/>
    <mergeCell ref="I52:J52"/>
    <mergeCell ref="I56:J56"/>
    <mergeCell ref="I53:J53"/>
    <mergeCell ref="G55:H55"/>
    <mergeCell ref="I55:J55"/>
    <mergeCell ref="G61:H61"/>
    <mergeCell ref="B53:E53"/>
    <mergeCell ref="B100:K100"/>
    <mergeCell ref="B98:K98"/>
    <mergeCell ref="B80:F80"/>
    <mergeCell ref="G80:H80"/>
    <mergeCell ref="I80:J80"/>
    <mergeCell ref="I78:J78"/>
    <mergeCell ref="G77:H77"/>
    <mergeCell ref="G79:H79"/>
    <mergeCell ref="I79:J79"/>
    <mergeCell ref="B97:K97"/>
    <mergeCell ref="B99:K99"/>
    <mergeCell ref="B93:K93"/>
    <mergeCell ref="B94:K94"/>
    <mergeCell ref="B95:K95"/>
    <mergeCell ref="B96:K96"/>
    <mergeCell ref="B77:F77"/>
    <mergeCell ref="B78:F78"/>
    <mergeCell ref="B81:E82"/>
    <mergeCell ref="B83:E84"/>
    <mergeCell ref="I82:K83"/>
    <mergeCell ref="I81:K81"/>
    <mergeCell ref="G81:H84"/>
    <mergeCell ref="I77:J77"/>
    <mergeCell ref="B91:G91"/>
  </mergeCells>
  <printOptions horizontalCentered="1" verticalCentered="1"/>
  <pageMargins left="0.70866141732283472" right="0.70866141732283472" top="0.78740157480314965" bottom="0.78740157480314965" header="0.31496062992125984" footer="0.31496062992125984"/>
  <pageSetup paperSize="8" scale="56" fitToWidth="0" orientation="landscape" r:id="rId1"/>
  <rowBreaks count="3" manualBreakCount="3">
    <brk id="31" max="13" man="1"/>
    <brk id="89" max="13" man="1"/>
    <brk id="104" max="31" man="1"/>
  </rowBreaks>
  <colBreaks count="1" manualBreakCount="1">
    <brk id="14" max="10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3"/>
  <sheetViews>
    <sheetView view="pageBreakPreview" topLeftCell="D2" zoomScaleNormal="100" zoomScaleSheetLayoutView="100" workbookViewId="0">
      <selection activeCell="G10" sqref="G10"/>
    </sheetView>
  </sheetViews>
  <sheetFormatPr baseColWidth="10" defaultRowHeight="14.4" x14ac:dyDescent="0.3"/>
  <cols>
    <col min="1" max="1" width="4.5546875" customWidth="1"/>
    <col min="2" max="2" width="22.33203125" style="1" customWidth="1"/>
    <col min="3" max="3" width="18.44140625" customWidth="1"/>
    <col min="4" max="4" width="20.88671875" customWidth="1"/>
    <col min="5" max="5" width="21.6640625" customWidth="1"/>
    <col min="6" max="6" width="25.88671875" customWidth="1"/>
    <col min="7" max="7" width="17.109375" customWidth="1"/>
    <col min="8" max="8" width="5.5546875" customWidth="1"/>
    <col min="9" max="9" width="21.33203125" customWidth="1"/>
    <col min="10" max="10" width="21.5546875" customWidth="1"/>
    <col min="11" max="11" width="20.6640625" customWidth="1"/>
    <col min="12" max="12" width="21" customWidth="1"/>
    <col min="13" max="13" width="23.109375" style="128" customWidth="1"/>
    <col min="14" max="14" width="0.6640625" customWidth="1"/>
    <col min="15" max="21" width="11.44140625" hidden="1" customWidth="1"/>
    <col min="22" max="22" width="9.6640625" hidden="1" customWidth="1"/>
    <col min="23" max="23" width="1.6640625" customWidth="1"/>
  </cols>
  <sheetData>
    <row r="1" spans="1:22" x14ac:dyDescent="0.3">
      <c r="A1" s="414"/>
      <c r="B1" s="455"/>
      <c r="C1" s="456"/>
      <c r="D1" s="456"/>
      <c r="E1" s="456"/>
      <c r="F1" s="456"/>
      <c r="G1" s="456"/>
      <c r="H1" s="456"/>
      <c r="I1" s="456"/>
      <c r="J1" s="456"/>
      <c r="K1" s="456"/>
      <c r="L1" s="456"/>
    </row>
    <row r="2" spans="1:22" ht="31.2" x14ac:dyDescent="0.6">
      <c r="A2" s="414"/>
      <c r="B2" s="376" t="s">
        <v>2</v>
      </c>
      <c r="C2" s="347"/>
      <c r="D2" s="347"/>
      <c r="E2" s="347"/>
      <c r="F2" s="347"/>
      <c r="G2" s="346" t="s">
        <v>45</v>
      </c>
      <c r="H2" s="8"/>
      <c r="I2" s="8"/>
      <c r="J2" s="180"/>
      <c r="K2" s="8"/>
      <c r="L2" s="32"/>
      <c r="M2" s="363" t="s">
        <v>313</v>
      </c>
    </row>
    <row r="3" spans="1:22" ht="18" x14ac:dyDescent="0.3">
      <c r="A3" s="414"/>
      <c r="B3" s="24"/>
      <c r="C3" s="2"/>
      <c r="D3" s="2"/>
      <c r="E3" s="2"/>
      <c r="F3" s="2"/>
      <c r="G3" s="36"/>
      <c r="H3" s="2"/>
      <c r="I3" s="2"/>
      <c r="J3" s="2"/>
      <c r="K3" s="2"/>
      <c r="L3" s="23"/>
    </row>
    <row r="4" spans="1:22" ht="18" x14ac:dyDescent="0.3">
      <c r="A4" s="414"/>
      <c r="B4" s="24"/>
      <c r="C4" s="2"/>
      <c r="D4" s="2"/>
      <c r="E4" s="2"/>
      <c r="F4" s="2"/>
      <c r="G4" s="36"/>
      <c r="H4" s="2"/>
      <c r="I4" s="2"/>
      <c r="J4" s="2"/>
      <c r="K4" s="2"/>
      <c r="L4" s="23"/>
    </row>
    <row r="5" spans="1:22" x14ac:dyDescent="0.3">
      <c r="A5" s="414"/>
      <c r="B5" s="492" t="s">
        <v>85</v>
      </c>
      <c r="C5" s="492"/>
      <c r="D5" s="492"/>
      <c r="E5" s="492"/>
      <c r="F5" s="492"/>
      <c r="G5" s="492"/>
      <c r="H5" s="492"/>
      <c r="I5" s="492"/>
      <c r="J5" s="492"/>
      <c r="K5" s="492"/>
      <c r="L5" s="492"/>
    </row>
    <row r="6" spans="1:22" ht="15" customHeight="1" thickBot="1" x14ac:dyDescent="0.35">
      <c r="A6" s="414"/>
      <c r="B6" s="492"/>
      <c r="C6" s="492"/>
      <c r="D6" s="492"/>
      <c r="E6" s="492"/>
      <c r="F6" s="492"/>
      <c r="G6" s="492"/>
      <c r="H6" s="492"/>
      <c r="I6" s="492"/>
      <c r="J6" s="492"/>
      <c r="K6" s="492"/>
      <c r="L6" s="492"/>
    </row>
    <row r="7" spans="1:22" ht="27.75" customHeight="1" thickBot="1" x14ac:dyDescent="0.35">
      <c r="A7" s="414"/>
      <c r="B7" s="498" t="s">
        <v>96</v>
      </c>
      <c r="C7" s="493"/>
      <c r="D7" s="494"/>
      <c r="E7" s="500" t="s">
        <v>246</v>
      </c>
      <c r="F7" s="501"/>
      <c r="G7" s="501"/>
      <c r="H7" s="501"/>
      <c r="I7" s="502"/>
      <c r="J7" s="409" t="s">
        <v>92</v>
      </c>
      <c r="K7" s="410"/>
      <c r="L7" s="410"/>
      <c r="M7" s="411"/>
    </row>
    <row r="8" spans="1:22" ht="99.9" customHeight="1" thickBot="1" x14ac:dyDescent="0.35">
      <c r="A8" s="414"/>
      <c r="B8" s="499"/>
      <c r="C8" s="495"/>
      <c r="D8" s="496"/>
      <c r="E8" s="503"/>
      <c r="F8" s="504"/>
      <c r="G8" s="504"/>
      <c r="H8" s="504"/>
      <c r="I8" s="505"/>
      <c r="J8" s="730" t="s">
        <v>252</v>
      </c>
      <c r="K8" s="731"/>
      <c r="L8" s="730" t="s">
        <v>64</v>
      </c>
      <c r="M8" s="731"/>
    </row>
    <row r="9" spans="1:22" ht="28.2" thickBot="1" x14ac:dyDescent="0.35">
      <c r="A9" s="414"/>
      <c r="B9" s="266" t="s">
        <v>168</v>
      </c>
      <c r="C9" s="10" t="s">
        <v>212</v>
      </c>
      <c r="D9" s="87"/>
      <c r="E9" s="658" t="s">
        <v>68</v>
      </c>
      <c r="F9" s="653"/>
      <c r="G9" s="179" t="s">
        <v>142</v>
      </c>
      <c r="H9" s="656" t="s">
        <v>230</v>
      </c>
      <c r="I9" s="657"/>
      <c r="J9" s="732" t="e">
        <f>IF((J13+K14+L13+M14)&gt;0,0,D9/D11*J11)</f>
        <v>#DIV/0!</v>
      </c>
      <c r="K9" s="733"/>
      <c r="L9" s="732" t="e">
        <f>IF((L13+M14+J13+K14)&gt;0,0,D9/D11*L11)</f>
        <v>#DIV/0!</v>
      </c>
      <c r="M9" s="733"/>
      <c r="R9" s="83"/>
      <c r="S9" s="83"/>
      <c r="T9" s="83"/>
      <c r="U9" s="83"/>
      <c r="V9" s="83"/>
    </row>
    <row r="10" spans="1:22" ht="37.65" customHeight="1" x14ac:dyDescent="0.3">
      <c r="A10" s="414"/>
      <c r="B10" s="55" t="s">
        <v>236</v>
      </c>
      <c r="C10" s="12" t="s">
        <v>213</v>
      </c>
      <c r="D10" s="11" t="e">
        <f>SUM(J10*J11+L10*L11)/D11</f>
        <v>#DIV/0!</v>
      </c>
      <c r="E10" s="434" t="s">
        <v>158</v>
      </c>
      <c r="F10" s="442"/>
      <c r="G10" s="90"/>
      <c r="H10" s="91" t="s">
        <v>227</v>
      </c>
      <c r="I10" s="92">
        <v>1</v>
      </c>
      <c r="J10" s="734" t="str">
        <f>IFERROR((G10*I10+G11*I11+G12*I12)/(G10+G11+G12),"0")</f>
        <v>0</v>
      </c>
      <c r="K10" s="735"/>
      <c r="L10" s="734" t="str">
        <f>IFERROR((G15*I15+G16*I16)/(G15+G16),"0")</f>
        <v>0</v>
      </c>
      <c r="M10" s="735"/>
      <c r="R10" s="83"/>
      <c r="S10" s="83"/>
      <c r="T10" s="83"/>
      <c r="U10" s="83"/>
      <c r="V10" s="83"/>
    </row>
    <row r="11" spans="1:22" ht="37.65" customHeight="1" thickBot="1" x14ac:dyDescent="0.35">
      <c r="A11" s="414"/>
      <c r="B11" s="55" t="s">
        <v>157</v>
      </c>
      <c r="C11" s="251" t="s">
        <v>206</v>
      </c>
      <c r="D11" s="54">
        <f>SUM(G10:G16)</f>
        <v>0</v>
      </c>
      <c r="E11" s="436" t="s">
        <v>158</v>
      </c>
      <c r="F11" s="437"/>
      <c r="G11" s="52"/>
      <c r="H11" s="12" t="s">
        <v>228</v>
      </c>
      <c r="I11" s="178">
        <v>1.25</v>
      </c>
      <c r="J11" s="736">
        <f>SUM(G10+G11+G12)</f>
        <v>0</v>
      </c>
      <c r="K11" s="737"/>
      <c r="L11" s="745">
        <f>(G15+G16)</f>
        <v>0</v>
      </c>
      <c r="M11" s="746"/>
      <c r="R11" s="83"/>
      <c r="S11" s="83"/>
      <c r="T11" s="83"/>
      <c r="U11" s="83"/>
      <c r="V11" s="83"/>
    </row>
    <row r="12" spans="1:22" ht="55.8" thickBot="1" x14ac:dyDescent="0.35">
      <c r="A12" s="414"/>
      <c r="B12" s="55" t="s">
        <v>89</v>
      </c>
      <c r="C12" s="12" t="s">
        <v>207</v>
      </c>
      <c r="D12" s="54">
        <f>IF(SUM(J13:L13)&gt;0,SUM(J13:L13),0)</f>
        <v>0</v>
      </c>
      <c r="E12" s="436" t="s">
        <v>158</v>
      </c>
      <c r="F12" s="437"/>
      <c r="G12" s="177"/>
      <c r="H12" s="176" t="s">
        <v>229</v>
      </c>
      <c r="I12" s="175">
        <v>1.5</v>
      </c>
      <c r="J12" s="459" t="s">
        <v>144</v>
      </c>
      <c r="K12" s="741"/>
      <c r="L12" s="741"/>
      <c r="M12" s="742"/>
      <c r="R12" s="83"/>
      <c r="S12" s="83"/>
      <c r="T12" s="83"/>
      <c r="U12" s="83"/>
      <c r="V12" s="83"/>
    </row>
    <row r="13" spans="1:22" x14ac:dyDescent="0.3">
      <c r="A13" s="414"/>
      <c r="B13" s="703" t="s">
        <v>214</v>
      </c>
      <c r="C13" s="704"/>
      <c r="D13" s="174">
        <v>0.45</v>
      </c>
      <c r="E13" s="774"/>
      <c r="F13" s="775"/>
      <c r="G13" s="776"/>
      <c r="H13" s="776"/>
      <c r="I13" s="777"/>
      <c r="J13" s="743"/>
      <c r="K13" s="687"/>
      <c r="L13" s="743"/>
      <c r="M13" s="687"/>
      <c r="R13" s="83"/>
      <c r="S13" s="83"/>
      <c r="T13" s="83"/>
      <c r="U13" s="83"/>
      <c r="V13" s="83"/>
    </row>
    <row r="14" spans="1:22" ht="15" thickBot="1" x14ac:dyDescent="0.35">
      <c r="A14" s="414"/>
      <c r="B14" s="477" t="s">
        <v>215</v>
      </c>
      <c r="C14" s="705"/>
      <c r="D14" s="13">
        <v>0.1</v>
      </c>
      <c r="E14" s="778"/>
      <c r="F14" s="779"/>
      <c r="G14" s="779"/>
      <c r="H14" s="779"/>
      <c r="I14" s="780"/>
      <c r="J14" s="744"/>
      <c r="K14" s="688"/>
      <c r="L14" s="744"/>
      <c r="M14" s="688"/>
      <c r="R14" s="83"/>
      <c r="S14" s="83"/>
      <c r="T14" s="83"/>
      <c r="U14" s="83"/>
      <c r="V14" s="83"/>
    </row>
    <row r="15" spans="1:22" ht="27.6" x14ac:dyDescent="0.3">
      <c r="A15" s="414"/>
      <c r="B15" s="267" t="s">
        <v>159</v>
      </c>
      <c r="C15" s="121" t="s">
        <v>216</v>
      </c>
      <c r="D15" s="122">
        <v>250</v>
      </c>
      <c r="E15" s="438" t="s">
        <v>67</v>
      </c>
      <c r="F15" s="439"/>
      <c r="G15" s="99"/>
      <c r="H15" s="173" t="s">
        <v>232</v>
      </c>
      <c r="I15" s="92">
        <v>1.25</v>
      </c>
      <c r="J15" s="684" t="s">
        <v>224</v>
      </c>
      <c r="K15" s="685"/>
      <c r="L15" s="685"/>
      <c r="M15" s="686"/>
      <c r="P15" s="83"/>
      <c r="Q15" s="83"/>
      <c r="R15" s="83"/>
      <c r="S15" s="83"/>
      <c r="T15" s="83"/>
      <c r="U15" s="83"/>
      <c r="V15" s="83"/>
    </row>
    <row r="16" spans="1:22" ht="19.5" customHeight="1" thickBot="1" x14ac:dyDescent="0.35">
      <c r="A16" s="414"/>
      <c r="B16" s="275" t="s">
        <v>4</v>
      </c>
      <c r="C16" s="268" t="s">
        <v>211</v>
      </c>
      <c r="D16" s="276">
        <v>0.125</v>
      </c>
      <c r="E16" s="482" t="s">
        <v>67</v>
      </c>
      <c r="F16" s="483"/>
      <c r="G16" s="93"/>
      <c r="H16" s="172" t="s">
        <v>229</v>
      </c>
      <c r="I16" s="77">
        <v>1.5</v>
      </c>
      <c r="J16" s="403"/>
      <c r="K16" s="401"/>
      <c r="L16" s="401"/>
      <c r="M16" s="402"/>
      <c r="P16" s="83"/>
      <c r="Q16" s="83"/>
      <c r="R16" s="83"/>
      <c r="S16" s="83"/>
      <c r="T16" s="83"/>
      <c r="U16" s="83"/>
      <c r="V16" s="83"/>
    </row>
    <row r="17" spans="1:24" ht="27.75" customHeight="1" thickBot="1" x14ac:dyDescent="0.35">
      <c r="A17" s="414"/>
      <c r="B17" s="723"/>
      <c r="C17" s="724"/>
      <c r="D17" s="753"/>
      <c r="E17" s="586" t="s">
        <v>94</v>
      </c>
      <c r="F17" s="587"/>
      <c r="G17" s="587"/>
      <c r="H17" s="587"/>
      <c r="I17" s="588"/>
      <c r="J17" s="409" t="s">
        <v>95</v>
      </c>
      <c r="K17" s="410"/>
      <c r="L17" s="410"/>
      <c r="M17" s="411"/>
      <c r="P17" s="246"/>
      <c r="Q17" s="246"/>
      <c r="R17" s="246"/>
      <c r="S17" s="246"/>
      <c r="T17" s="246"/>
      <c r="U17" s="246"/>
      <c r="V17" s="246"/>
    </row>
    <row r="18" spans="1:24" ht="135.75" customHeight="1" thickBot="1" x14ac:dyDescent="0.35">
      <c r="A18" s="414"/>
      <c r="B18" s="725"/>
      <c r="C18" s="726"/>
      <c r="D18" s="754"/>
      <c r="E18" s="480" t="s">
        <v>249</v>
      </c>
      <c r="F18" s="755"/>
      <c r="G18" s="480" t="s">
        <v>64</v>
      </c>
      <c r="H18" s="756"/>
      <c r="I18" s="755"/>
      <c r="J18" s="424" t="s">
        <v>249</v>
      </c>
      <c r="K18" s="425"/>
      <c r="L18" s="424" t="s">
        <v>64</v>
      </c>
      <c r="M18" s="425"/>
      <c r="P18" s="83"/>
      <c r="Q18" s="83"/>
      <c r="R18" s="83"/>
      <c r="S18" s="83"/>
      <c r="T18" s="83"/>
      <c r="U18" s="83"/>
      <c r="V18" s="83"/>
    </row>
    <row r="19" spans="1:24" ht="43.8" x14ac:dyDescent="0.3">
      <c r="A19" s="414"/>
      <c r="B19" s="446"/>
      <c r="C19" s="447"/>
      <c r="D19" s="295" t="s">
        <v>119</v>
      </c>
      <c r="E19" s="727" t="e">
        <f>(D15+(J11-D15)*D13)/J11</f>
        <v>#DIV/0!</v>
      </c>
      <c r="F19" s="728"/>
      <c r="G19" s="727" t="e">
        <f>(D15+(L11-D15)*D13)/L11</f>
        <v>#DIV/0!</v>
      </c>
      <c r="H19" s="757"/>
      <c r="I19" s="728"/>
      <c r="J19" s="727" t="e">
        <f>(D15+(J11-D15)*D14)/J11</f>
        <v>#DIV/0!</v>
      </c>
      <c r="K19" s="728"/>
      <c r="L19" s="727" t="e">
        <f>(D15+(L11-D15)*D14)/L11</f>
        <v>#DIV/0!</v>
      </c>
      <c r="M19" s="728"/>
      <c r="P19" s="83"/>
      <c r="Q19" s="83"/>
      <c r="R19" s="83"/>
      <c r="S19" s="83"/>
      <c r="T19" s="83"/>
      <c r="U19" s="83"/>
      <c r="V19" s="83"/>
    </row>
    <row r="20" spans="1:24" ht="42" thickBot="1" x14ac:dyDescent="0.35">
      <c r="A20" s="414"/>
      <c r="B20" s="448"/>
      <c r="C20" s="449"/>
      <c r="D20" s="295" t="s">
        <v>134</v>
      </c>
      <c r="E20" s="589" t="e">
        <f>IF(E19&gt;1,1,E19)</f>
        <v>#DIV/0!</v>
      </c>
      <c r="F20" s="729"/>
      <c r="G20" s="589" t="e">
        <f>IF(G19&gt;1,1,G19)</f>
        <v>#DIV/0!</v>
      </c>
      <c r="H20" s="758"/>
      <c r="I20" s="729"/>
      <c r="J20" s="747" t="e">
        <f>IF(J19&gt;1,1,J19)</f>
        <v>#DIV/0!</v>
      </c>
      <c r="K20" s="748"/>
      <c r="L20" s="749" t="e">
        <f>IF(L19&gt;1,1,L19)</f>
        <v>#DIV/0!</v>
      </c>
      <c r="M20" s="750"/>
      <c r="P20" s="83"/>
      <c r="Q20" s="83"/>
      <c r="R20" s="83"/>
      <c r="S20" s="83"/>
      <c r="T20" s="83"/>
      <c r="U20" s="83"/>
      <c r="V20" s="83"/>
    </row>
    <row r="21" spans="1:24" ht="30.6" thickBot="1" x14ac:dyDescent="0.35">
      <c r="A21" s="414"/>
      <c r="B21" s="55" t="s">
        <v>165</v>
      </c>
      <c r="C21" s="297">
        <f>SUM(G10:G16)</f>
        <v>0</v>
      </c>
      <c r="D21" s="286" t="s">
        <v>123</v>
      </c>
      <c r="E21" s="457">
        <f>J11</f>
        <v>0</v>
      </c>
      <c r="F21" s="479"/>
      <c r="G21" s="457">
        <f>L11</f>
        <v>0</v>
      </c>
      <c r="H21" s="759"/>
      <c r="I21" s="479"/>
      <c r="J21" s="751" t="str">
        <f>IFERROR(J20,"0")</f>
        <v>0</v>
      </c>
      <c r="K21" s="752"/>
      <c r="L21" s="751" t="str">
        <f>IFERROR(L20,"0")</f>
        <v>0</v>
      </c>
      <c r="M21" s="752"/>
      <c r="P21" s="83"/>
      <c r="Q21" s="83"/>
      <c r="R21" s="83"/>
      <c r="S21" s="83"/>
      <c r="T21" s="83"/>
      <c r="U21" s="83"/>
      <c r="V21" s="83"/>
    </row>
    <row r="22" spans="1:24" ht="30" x14ac:dyDescent="0.3">
      <c r="A22" s="414"/>
      <c r="B22" s="468"/>
      <c r="C22" s="469"/>
      <c r="D22" s="287" t="s">
        <v>109</v>
      </c>
      <c r="E22" s="457" t="e">
        <f>IF(J13&gt;0,J13,J9)</f>
        <v>#DIV/0!</v>
      </c>
      <c r="F22" s="479"/>
      <c r="G22" s="457" t="e">
        <f>IF(L13&gt;0,L13,L9)</f>
        <v>#DIV/0!</v>
      </c>
      <c r="H22" s="759"/>
      <c r="I22" s="479"/>
      <c r="J22" s="698" t="s">
        <v>286</v>
      </c>
      <c r="K22" s="699"/>
      <c r="L22" s="699"/>
      <c r="M22" s="700"/>
      <c r="P22" s="83"/>
      <c r="Q22" s="83"/>
      <c r="R22" s="83"/>
      <c r="S22" s="83"/>
      <c r="T22" s="83"/>
      <c r="U22" s="83"/>
      <c r="V22" s="83"/>
    </row>
    <row r="23" spans="1:24" ht="45" customHeight="1" x14ac:dyDescent="0.3">
      <c r="A23" s="414"/>
      <c r="B23" s="55" t="s">
        <v>139</v>
      </c>
      <c r="C23" s="297">
        <f>IF(SUM(J13+L13)&gt;0,D12,D9)</f>
        <v>0</v>
      </c>
      <c r="D23" s="287" t="s">
        <v>5</v>
      </c>
      <c r="E23" s="457" t="e">
        <f>E22*E20</f>
        <v>#DIV/0!</v>
      </c>
      <c r="F23" s="479"/>
      <c r="G23" s="760" t="e">
        <f>G22*G20</f>
        <v>#DIV/0!</v>
      </c>
      <c r="H23" s="761"/>
      <c r="I23" s="762"/>
      <c r="J23" s="701"/>
      <c r="K23" s="414"/>
      <c r="L23" s="414"/>
      <c r="M23" s="702"/>
      <c r="P23" s="83"/>
      <c r="Q23" s="83"/>
      <c r="R23" s="83"/>
      <c r="S23" s="83"/>
      <c r="T23" s="83"/>
      <c r="U23" s="83"/>
      <c r="V23" s="83"/>
    </row>
    <row r="24" spans="1:24" ht="38.25" customHeight="1" x14ac:dyDescent="0.3">
      <c r="A24" s="414"/>
      <c r="B24" s="610" t="s">
        <v>171</v>
      </c>
      <c r="C24" s="517" t="e">
        <f>(D16*D10*C23^0.8)</f>
        <v>#DIV/0!</v>
      </c>
      <c r="D24" s="577" t="s">
        <v>116</v>
      </c>
      <c r="E24" s="795" t="e">
        <f>(D16*J10*E23^0.8)</f>
        <v>#DIV/0!</v>
      </c>
      <c r="F24" s="796"/>
      <c r="G24" s="763" t="e">
        <f>(D16*L10*G23^0.8)</f>
        <v>#DIV/0!</v>
      </c>
      <c r="H24" s="764"/>
      <c r="I24" s="765"/>
      <c r="J24" s="701"/>
      <c r="K24" s="414"/>
      <c r="L24" s="414"/>
      <c r="M24" s="702"/>
      <c r="P24" s="83"/>
      <c r="Q24" s="83"/>
      <c r="R24" s="83"/>
      <c r="S24" s="83"/>
      <c r="T24" s="83"/>
      <c r="U24" s="83"/>
      <c r="V24" s="83"/>
    </row>
    <row r="25" spans="1:24" ht="74.25" customHeight="1" x14ac:dyDescent="0.3">
      <c r="A25" s="414"/>
      <c r="B25" s="721"/>
      <c r="C25" s="518"/>
      <c r="D25" s="578"/>
      <c r="E25" s="589" t="str">
        <f>IFERROR(E24,"0")</f>
        <v>0</v>
      </c>
      <c r="F25" s="729"/>
      <c r="G25" s="589" t="str">
        <f>IFERROR(G24,"0")</f>
        <v>0</v>
      </c>
      <c r="H25" s="758"/>
      <c r="I25" s="729"/>
      <c r="J25" s="400" t="s">
        <v>285</v>
      </c>
      <c r="K25" s="488"/>
      <c r="L25" s="488"/>
      <c r="M25" s="489"/>
      <c r="P25" s="83"/>
      <c r="Q25" s="83"/>
      <c r="R25" s="83"/>
      <c r="S25" s="83"/>
      <c r="T25" s="83"/>
      <c r="U25" s="83"/>
      <c r="V25" s="83"/>
      <c r="X25" s="170"/>
    </row>
    <row r="26" spans="1:24" ht="87.75" customHeight="1" thickBot="1" x14ac:dyDescent="0.35">
      <c r="A26" s="414"/>
      <c r="B26" s="722"/>
      <c r="C26" s="257">
        <v>1</v>
      </c>
      <c r="D26" s="288" t="s">
        <v>86</v>
      </c>
      <c r="E26" s="613" t="e">
        <f>E24/C24</f>
        <v>#DIV/0!</v>
      </c>
      <c r="F26" s="614"/>
      <c r="G26" s="738" t="e">
        <f>G24/C24</f>
        <v>#DIV/0!</v>
      </c>
      <c r="H26" s="739"/>
      <c r="I26" s="740"/>
      <c r="J26" s="484" t="s">
        <v>284</v>
      </c>
      <c r="K26" s="485"/>
      <c r="L26" s="485"/>
      <c r="M26" s="486"/>
      <c r="P26" s="83"/>
      <c r="Q26" s="83"/>
      <c r="R26" s="83"/>
      <c r="S26" s="83"/>
      <c r="T26" s="83"/>
      <c r="U26" s="83"/>
      <c r="V26" s="83"/>
      <c r="X26" s="120"/>
    </row>
    <row r="27" spans="1:24" x14ac:dyDescent="0.3">
      <c r="A27" s="414"/>
      <c r="P27" s="83"/>
      <c r="Q27" s="83"/>
      <c r="R27" s="83"/>
      <c r="S27" s="83"/>
      <c r="T27" s="83"/>
      <c r="U27" s="83"/>
      <c r="V27" s="83"/>
    </row>
    <row r="28" spans="1:24" x14ac:dyDescent="0.3">
      <c r="A28" s="414"/>
      <c r="D28" s="17"/>
      <c r="P28" s="83"/>
      <c r="Q28" s="83"/>
      <c r="R28" s="83"/>
      <c r="S28" s="83"/>
      <c r="T28" s="83"/>
      <c r="U28" s="83"/>
      <c r="V28" s="83"/>
    </row>
    <row r="29" spans="1:24" x14ac:dyDescent="0.3">
      <c r="A29" s="414"/>
      <c r="P29" s="83"/>
      <c r="Q29" s="83"/>
      <c r="R29" s="83"/>
      <c r="S29" s="83"/>
      <c r="T29" s="83"/>
      <c r="U29" s="83"/>
      <c r="V29" s="83"/>
    </row>
    <row r="30" spans="1:24" ht="32.25" customHeight="1" x14ac:dyDescent="0.3">
      <c r="A30" s="414"/>
      <c r="P30" s="83"/>
      <c r="Q30" s="83"/>
      <c r="R30" s="83"/>
      <c r="S30" s="83"/>
      <c r="T30" s="83"/>
      <c r="U30" s="83"/>
      <c r="V30" s="83"/>
    </row>
    <row r="31" spans="1:24" ht="15.6" x14ac:dyDescent="0.3">
      <c r="A31" s="414"/>
      <c r="B31" s="15"/>
      <c r="C31" s="16"/>
      <c r="D31" s="17"/>
      <c r="E31" s="17"/>
      <c r="F31" s="17"/>
      <c r="G31" s="26"/>
      <c r="H31" s="17"/>
      <c r="I31" s="17"/>
      <c r="J31" s="18"/>
      <c r="K31" s="19"/>
      <c r="L31" s="26"/>
      <c r="P31" s="83"/>
      <c r="Q31" s="83"/>
      <c r="R31" s="83"/>
      <c r="S31" s="83"/>
      <c r="T31" s="83"/>
      <c r="U31" s="83"/>
      <c r="V31" s="83"/>
    </row>
    <row r="32" spans="1:24" ht="20.399999999999999" x14ac:dyDescent="0.3">
      <c r="A32" s="414"/>
      <c r="B32" s="362" t="s">
        <v>311</v>
      </c>
      <c r="C32" s="350"/>
      <c r="D32" s="350"/>
      <c r="E32" s="350"/>
      <c r="F32" s="344"/>
      <c r="G32" s="350" t="s">
        <v>312</v>
      </c>
      <c r="H32" s="350"/>
      <c r="I32" s="350"/>
      <c r="J32" s="345"/>
      <c r="K32" s="344"/>
      <c r="L32" s="364"/>
      <c r="M32" s="379" t="s">
        <v>321</v>
      </c>
      <c r="P32" s="83"/>
      <c r="Q32" s="83"/>
      <c r="R32" s="83"/>
      <c r="S32" s="83"/>
      <c r="T32" s="83"/>
      <c r="U32" s="83"/>
      <c r="V32" s="83"/>
    </row>
    <row r="33" spans="1:22" ht="31.2" x14ac:dyDescent="0.6">
      <c r="A33" s="414"/>
      <c r="B33" s="376" t="s">
        <v>2</v>
      </c>
      <c r="C33" s="347"/>
      <c r="D33" s="347"/>
      <c r="E33" s="347"/>
      <c r="F33" s="347"/>
      <c r="G33" s="346" t="s">
        <v>45</v>
      </c>
      <c r="H33" s="8"/>
      <c r="I33" s="8"/>
      <c r="J33" s="180"/>
      <c r="K33" s="8"/>
      <c r="L33" s="32"/>
      <c r="M33" s="378" t="s">
        <v>313</v>
      </c>
      <c r="P33" s="83"/>
      <c r="Q33" s="83"/>
      <c r="R33" s="83"/>
      <c r="S33" s="83"/>
      <c r="T33" s="83"/>
      <c r="U33" s="83"/>
      <c r="V33" s="83"/>
    </row>
    <row r="34" spans="1:22" ht="18" x14ac:dyDescent="0.3">
      <c r="A34" s="414"/>
      <c r="B34" s="24"/>
      <c r="C34" s="2"/>
      <c r="D34" s="2"/>
      <c r="E34" s="36"/>
      <c r="F34" s="37"/>
      <c r="G34" s="37"/>
      <c r="H34" s="37"/>
      <c r="I34" s="37"/>
      <c r="J34" s="37"/>
      <c r="K34" s="2"/>
      <c r="L34" s="2"/>
      <c r="P34" s="83"/>
      <c r="Q34" s="83"/>
      <c r="R34" s="83"/>
      <c r="S34" s="83"/>
      <c r="T34" s="83"/>
      <c r="U34" s="83"/>
      <c r="V34" s="83"/>
    </row>
    <row r="35" spans="1:22" s="2" customFormat="1" x14ac:dyDescent="0.3">
      <c r="B35" s="593" t="s">
        <v>66</v>
      </c>
      <c r="C35" s="455"/>
      <c r="D35" s="455"/>
      <c r="E35" s="455"/>
      <c r="F35" s="455"/>
      <c r="G35" s="455"/>
      <c r="H35" s="455"/>
      <c r="I35" s="455"/>
      <c r="J35" s="455"/>
      <c r="K35" s="455"/>
      <c r="L35"/>
      <c r="M35" s="130"/>
      <c r="P35" s="37"/>
      <c r="Q35" s="37"/>
      <c r="R35" s="37"/>
      <c r="S35" s="37"/>
      <c r="T35" s="37"/>
      <c r="U35" s="37"/>
      <c r="V35" s="37"/>
    </row>
    <row r="36" spans="1:22" ht="15" thickBot="1" x14ac:dyDescent="0.35">
      <c r="B36" s="666"/>
      <c r="C36" s="666"/>
      <c r="D36" s="666"/>
      <c r="E36" s="666"/>
      <c r="F36" s="666"/>
      <c r="G36" s="666"/>
      <c r="H36" s="666"/>
      <c r="I36" s="666"/>
      <c r="J36" s="666"/>
      <c r="K36" s="666"/>
    </row>
    <row r="37" spans="1:22" ht="40.5" customHeight="1" thickBot="1" x14ac:dyDescent="0.35">
      <c r="B37" s="230" t="s">
        <v>96</v>
      </c>
      <c r="C37" s="781"/>
      <c r="D37" s="782"/>
      <c r="E37" s="289" t="s">
        <v>137</v>
      </c>
      <c r="F37" s="444">
        <f>G10+G11+G12</f>
        <v>0</v>
      </c>
      <c r="G37" s="445"/>
      <c r="H37" s="792"/>
      <c r="I37" s="793"/>
      <c r="J37" s="51">
        <f>G15+G16</f>
        <v>0</v>
      </c>
      <c r="K37" s="772"/>
      <c r="L37" s="129"/>
    </row>
    <row r="38" spans="1:22" ht="47.25" customHeight="1" thickBot="1" x14ac:dyDescent="0.35">
      <c r="B38" s="465" t="s">
        <v>3</v>
      </c>
      <c r="C38" s="466"/>
      <c r="D38" s="467"/>
      <c r="E38" s="290" t="s">
        <v>138</v>
      </c>
      <c r="F38" s="426" t="s">
        <v>260</v>
      </c>
      <c r="G38" s="427"/>
      <c r="H38" s="794"/>
      <c r="I38" s="422"/>
      <c r="J38" s="291" t="s">
        <v>64</v>
      </c>
      <c r="K38" s="773"/>
      <c r="L38" s="443"/>
    </row>
    <row r="39" spans="1:22" ht="9.9" customHeight="1" x14ac:dyDescent="0.3">
      <c r="B39" s="766" t="s">
        <v>242</v>
      </c>
      <c r="C39" s="767"/>
      <c r="D39" s="768"/>
      <c r="E39" s="582"/>
      <c r="F39" s="519" t="str">
        <f>J21</f>
        <v>0</v>
      </c>
      <c r="G39" s="520"/>
      <c r="H39" s="794"/>
      <c r="I39" s="422"/>
      <c r="J39" s="590" t="str">
        <f>L21</f>
        <v>0</v>
      </c>
      <c r="K39" s="773"/>
      <c r="L39" s="443"/>
    </row>
    <row r="40" spans="1:22" ht="9.9" customHeight="1" thickBot="1" x14ac:dyDescent="0.35">
      <c r="B40" s="769"/>
      <c r="C40" s="770"/>
      <c r="D40" s="771"/>
      <c r="E40" s="583"/>
      <c r="F40" s="521"/>
      <c r="G40" s="522"/>
      <c r="H40" s="794"/>
      <c r="I40" s="422"/>
      <c r="J40" s="591"/>
      <c r="K40" s="773"/>
      <c r="L40" s="592"/>
    </row>
    <row r="41" spans="1:22" ht="18" customHeight="1" thickBot="1" x14ac:dyDescent="0.35">
      <c r="B41" s="693" t="s">
        <v>12</v>
      </c>
      <c r="C41" s="694"/>
      <c r="D41" s="695"/>
      <c r="E41" s="169"/>
      <c r="F41" s="523"/>
      <c r="G41" s="524"/>
      <c r="H41" s="794"/>
      <c r="I41" s="422"/>
      <c r="J41" s="73"/>
      <c r="K41" s="773"/>
      <c r="L41" s="592"/>
    </row>
    <row r="42" spans="1:22" ht="15.9" customHeight="1" x14ac:dyDescent="0.3">
      <c r="B42" s="599" t="s">
        <v>8</v>
      </c>
      <c r="C42" s="600"/>
      <c r="D42" s="601"/>
      <c r="E42" s="168">
        <v>1.4999999999999999E-2</v>
      </c>
      <c r="F42" s="453"/>
      <c r="G42" s="454"/>
      <c r="H42" s="794"/>
      <c r="I42" s="422"/>
      <c r="J42" s="38"/>
      <c r="K42" s="773"/>
      <c r="L42" s="592"/>
    </row>
    <row r="43" spans="1:22" ht="15.9" customHeight="1" x14ac:dyDescent="0.3">
      <c r="B43" s="136" t="s">
        <v>6</v>
      </c>
      <c r="C43" s="137"/>
      <c r="D43" s="138"/>
      <c r="E43" s="168">
        <v>0.03</v>
      </c>
      <c r="F43" s="453"/>
      <c r="G43" s="454"/>
      <c r="H43" s="794"/>
      <c r="I43" s="422"/>
      <c r="J43" s="38"/>
      <c r="K43" s="773"/>
      <c r="L43" s="592"/>
    </row>
    <row r="44" spans="1:22" ht="15.9" customHeight="1" x14ac:dyDescent="0.3">
      <c r="B44" s="136" t="s">
        <v>63</v>
      </c>
      <c r="C44" s="137"/>
      <c r="D44" s="138"/>
      <c r="E44" s="168">
        <v>0.04</v>
      </c>
      <c r="F44" s="453"/>
      <c r="G44" s="454"/>
      <c r="H44" s="794"/>
      <c r="I44" s="422"/>
      <c r="J44" s="38"/>
      <c r="K44" s="773"/>
    </row>
    <row r="45" spans="1:22" ht="15.9" customHeight="1" x14ac:dyDescent="0.3">
      <c r="B45" s="540" t="s">
        <v>14</v>
      </c>
      <c r="C45" s="573"/>
      <c r="D45" s="574"/>
      <c r="E45" s="168">
        <v>1.4999999999999999E-2</v>
      </c>
      <c r="F45" s="453"/>
      <c r="G45" s="454"/>
      <c r="H45" s="794"/>
      <c r="I45" s="422"/>
      <c r="J45" s="39"/>
      <c r="K45" s="773"/>
    </row>
    <row r="46" spans="1:22" ht="15.9" customHeight="1" x14ac:dyDescent="0.3">
      <c r="B46" s="540" t="s">
        <v>62</v>
      </c>
      <c r="C46" s="573"/>
      <c r="D46" s="574"/>
      <c r="E46" s="168">
        <v>2.5000000000000001E-2</v>
      </c>
      <c r="F46" s="453"/>
      <c r="G46" s="454"/>
      <c r="H46" s="794"/>
      <c r="I46" s="422"/>
      <c r="J46" s="39"/>
      <c r="K46" s="773"/>
    </row>
    <row r="47" spans="1:22" ht="15.9" customHeight="1" x14ac:dyDescent="0.3">
      <c r="B47" s="540" t="s">
        <v>7</v>
      </c>
      <c r="C47" s="573"/>
      <c r="D47" s="574"/>
      <c r="E47" s="160">
        <v>0.02</v>
      </c>
      <c r="F47" s="584"/>
      <c r="G47" s="585"/>
      <c r="H47" s="794"/>
      <c r="I47" s="422"/>
      <c r="J47" s="39"/>
      <c r="K47" s="773"/>
    </row>
    <row r="48" spans="1:22" ht="15.9" customHeight="1" x14ac:dyDescent="0.3">
      <c r="B48" s="540" t="s">
        <v>15</v>
      </c>
      <c r="C48" s="573"/>
      <c r="D48" s="574"/>
      <c r="E48" s="167">
        <v>1.4999999999999999E-2</v>
      </c>
      <c r="F48" s="584"/>
      <c r="G48" s="585"/>
      <c r="H48" s="794"/>
      <c r="I48" s="422"/>
      <c r="J48" s="38"/>
      <c r="K48" s="773"/>
    </row>
    <row r="49" spans="2:11" ht="15.9" customHeight="1" x14ac:dyDescent="0.3">
      <c r="B49" s="633" t="s">
        <v>27</v>
      </c>
      <c r="C49" s="634"/>
      <c r="D49" s="636"/>
      <c r="E49" s="167">
        <v>5.0000000000000001E-3</v>
      </c>
      <c r="F49" s="584"/>
      <c r="G49" s="585"/>
      <c r="H49" s="794"/>
      <c r="I49" s="422"/>
      <c r="J49" s="38"/>
      <c r="K49" s="773"/>
    </row>
    <row r="50" spans="2:11" ht="15.9" customHeight="1" thickBot="1" x14ac:dyDescent="0.35">
      <c r="B50" s="641" t="s">
        <v>28</v>
      </c>
      <c r="C50" s="642"/>
      <c r="D50" s="643"/>
      <c r="E50" s="167">
        <v>1.4999999999999999E-2</v>
      </c>
      <c r="F50" s="525"/>
      <c r="G50" s="526"/>
      <c r="H50" s="794"/>
      <c r="I50" s="422"/>
      <c r="J50" s="166"/>
      <c r="K50" s="773"/>
    </row>
    <row r="51" spans="2:11" ht="18" customHeight="1" x14ac:dyDescent="0.3">
      <c r="B51" s="630" t="s">
        <v>0</v>
      </c>
      <c r="C51" s="631"/>
      <c r="D51" s="632"/>
      <c r="E51" s="165"/>
      <c r="F51" s="514"/>
      <c r="G51" s="515"/>
      <c r="H51" s="794"/>
      <c r="I51" s="422"/>
      <c r="J51" s="270"/>
      <c r="K51" s="773"/>
    </row>
    <row r="52" spans="2:11" ht="15.9" customHeight="1" x14ac:dyDescent="0.3">
      <c r="B52" s="450" t="s">
        <v>131</v>
      </c>
      <c r="C52" s="451"/>
      <c r="D52" s="452"/>
      <c r="E52" s="156">
        <v>0.03</v>
      </c>
      <c r="F52" s="509"/>
      <c r="G52" s="510"/>
      <c r="H52" s="794"/>
      <c r="I52" s="422"/>
      <c r="J52" s="135"/>
      <c r="K52" s="773"/>
    </row>
    <row r="53" spans="2:11" ht="15.9" customHeight="1" x14ac:dyDescent="0.3">
      <c r="B53" s="450" t="s">
        <v>61</v>
      </c>
      <c r="C53" s="451"/>
      <c r="D53" s="452"/>
      <c r="E53" s="156">
        <v>0.03</v>
      </c>
      <c r="F53" s="509"/>
      <c r="G53" s="510"/>
      <c r="H53" s="794"/>
      <c r="I53" s="422"/>
      <c r="J53" s="135"/>
      <c r="K53" s="773"/>
    </row>
    <row r="54" spans="2:11" ht="39.9" customHeight="1" x14ac:dyDescent="0.3">
      <c r="B54" s="450" t="s">
        <v>60</v>
      </c>
      <c r="C54" s="650"/>
      <c r="D54" s="651"/>
      <c r="E54" s="156" t="s">
        <v>101</v>
      </c>
      <c r="F54" s="509"/>
      <c r="G54" s="510"/>
      <c r="H54" s="794"/>
      <c r="I54" s="422"/>
      <c r="J54" s="135"/>
      <c r="K54" s="773"/>
    </row>
    <row r="55" spans="2:11" ht="15.9" customHeight="1" x14ac:dyDescent="0.3">
      <c r="B55" s="540" t="s">
        <v>59</v>
      </c>
      <c r="C55" s="541"/>
      <c r="D55" s="542"/>
      <c r="E55" s="156">
        <v>0.01</v>
      </c>
      <c r="F55" s="509"/>
      <c r="G55" s="510"/>
      <c r="H55" s="794"/>
      <c r="I55" s="422"/>
      <c r="J55" s="135"/>
      <c r="K55" s="773"/>
    </row>
    <row r="56" spans="2:11" ht="15.9" customHeight="1" x14ac:dyDescent="0.3">
      <c r="B56" s="540" t="s">
        <v>58</v>
      </c>
      <c r="C56" s="541"/>
      <c r="D56" s="542"/>
      <c r="E56" s="156">
        <v>1.4999999999999999E-2</v>
      </c>
      <c r="F56" s="516"/>
      <c r="G56" s="516"/>
      <c r="H56" s="794"/>
      <c r="I56" s="422"/>
      <c r="J56" s="132"/>
      <c r="K56" s="773"/>
    </row>
    <row r="57" spans="2:11" ht="15.9" customHeight="1" thickBot="1" x14ac:dyDescent="0.35">
      <c r="B57" s="141" t="s">
        <v>57</v>
      </c>
      <c r="C57" s="142"/>
      <c r="D57" s="142"/>
      <c r="E57" s="164">
        <v>0.01</v>
      </c>
      <c r="F57" s="543"/>
      <c r="G57" s="544"/>
      <c r="H57" s="794"/>
      <c r="I57" s="422"/>
      <c r="J57" s="40"/>
      <c r="K57" s="773"/>
    </row>
    <row r="58" spans="2:11" ht="18" customHeight="1" x14ac:dyDescent="0.3">
      <c r="B58" s="537" t="s">
        <v>1</v>
      </c>
      <c r="C58" s="538"/>
      <c r="D58" s="539"/>
      <c r="E58" s="165"/>
      <c r="F58" s="511"/>
      <c r="G58" s="512"/>
      <c r="H58" s="794"/>
      <c r="I58" s="422"/>
      <c r="J58" s="271"/>
      <c r="K58" s="773"/>
    </row>
    <row r="59" spans="2:11" ht="45" customHeight="1" x14ac:dyDescent="0.3">
      <c r="B59" s="450" t="s">
        <v>56</v>
      </c>
      <c r="C59" s="451"/>
      <c r="D59" s="452"/>
      <c r="E59" s="156">
        <v>1.4999999999999999E-2</v>
      </c>
      <c r="F59" s="509"/>
      <c r="G59" s="510"/>
      <c r="H59" s="794"/>
      <c r="I59" s="422"/>
      <c r="J59" s="135"/>
      <c r="K59" s="773"/>
    </row>
    <row r="60" spans="2:11" ht="39.9" customHeight="1" x14ac:dyDescent="0.3">
      <c r="B60" s="450" t="s">
        <v>55</v>
      </c>
      <c r="C60" s="451"/>
      <c r="D60" s="452"/>
      <c r="E60" s="156">
        <v>0.02</v>
      </c>
      <c r="F60" s="509"/>
      <c r="G60" s="510"/>
      <c r="H60" s="794"/>
      <c r="I60" s="422"/>
      <c r="J60" s="135"/>
      <c r="K60" s="773"/>
    </row>
    <row r="61" spans="2:11" ht="15.9" customHeight="1" x14ac:dyDescent="0.3">
      <c r="B61" s="450" t="s">
        <v>54</v>
      </c>
      <c r="C61" s="451"/>
      <c r="D61" s="452"/>
      <c r="E61" s="157">
        <v>0.03</v>
      </c>
      <c r="F61" s="509"/>
      <c r="G61" s="510"/>
      <c r="H61" s="794"/>
      <c r="I61" s="422"/>
      <c r="J61" s="135"/>
      <c r="K61" s="773"/>
    </row>
    <row r="62" spans="2:11" ht="39.9" customHeight="1" x14ac:dyDescent="0.3">
      <c r="B62" s="450" t="s">
        <v>53</v>
      </c>
      <c r="C62" s="650"/>
      <c r="D62" s="651"/>
      <c r="E62" s="157">
        <v>0.03</v>
      </c>
      <c r="F62" s="509"/>
      <c r="G62" s="510"/>
      <c r="H62" s="794"/>
      <c r="I62" s="422"/>
      <c r="J62" s="135"/>
      <c r="K62" s="773"/>
    </row>
    <row r="63" spans="2:11" ht="15.9" customHeight="1" x14ac:dyDescent="0.3">
      <c r="B63" s="450" t="s">
        <v>52</v>
      </c>
      <c r="C63" s="650"/>
      <c r="D63" s="651"/>
      <c r="E63" s="157">
        <v>0.02</v>
      </c>
      <c r="F63" s="509"/>
      <c r="G63" s="510"/>
      <c r="H63" s="794"/>
      <c r="I63" s="422"/>
      <c r="J63" s="135"/>
      <c r="K63" s="773"/>
    </row>
    <row r="64" spans="2:11" ht="15.9" customHeight="1" thickBot="1" x14ac:dyDescent="0.35">
      <c r="B64" s="569" t="s">
        <v>51</v>
      </c>
      <c r="C64" s="570"/>
      <c r="D64" s="571"/>
      <c r="E64" s="164">
        <v>0.02</v>
      </c>
      <c r="F64" s="543"/>
      <c r="G64" s="544"/>
      <c r="H64" s="794"/>
      <c r="I64" s="422"/>
      <c r="J64" s="40"/>
      <c r="K64" s="773"/>
    </row>
    <row r="65" spans="2:11" ht="15.9" customHeight="1" x14ac:dyDescent="0.3">
      <c r="B65" s="537" t="s">
        <v>50</v>
      </c>
      <c r="C65" s="538"/>
      <c r="D65" s="539"/>
      <c r="E65" s="163"/>
      <c r="F65" s="790"/>
      <c r="G65" s="791"/>
      <c r="H65" s="794"/>
      <c r="I65" s="422"/>
      <c r="J65" s="274"/>
      <c r="K65" s="773"/>
    </row>
    <row r="66" spans="2:11" ht="59.25" customHeight="1" thickBot="1" x14ac:dyDescent="0.35">
      <c r="B66" s="644" t="s">
        <v>133</v>
      </c>
      <c r="C66" s="645"/>
      <c r="D66" s="646"/>
      <c r="E66" s="41">
        <v>0.03</v>
      </c>
      <c r="F66" s="786"/>
      <c r="G66" s="787"/>
      <c r="H66" s="794"/>
      <c r="I66" s="422"/>
      <c r="J66" s="162"/>
      <c r="K66" s="773"/>
    </row>
    <row r="67" spans="2:11" ht="39.9" customHeight="1" thickBot="1" x14ac:dyDescent="0.35">
      <c r="B67" s="783" t="s">
        <v>49</v>
      </c>
      <c r="C67" s="784"/>
      <c r="D67" s="785"/>
      <c r="E67" s="161">
        <v>0.03</v>
      </c>
      <c r="F67" s="509"/>
      <c r="G67" s="510"/>
      <c r="H67" s="794"/>
      <c r="I67" s="422"/>
      <c r="J67" s="135"/>
      <c r="K67" s="773"/>
    </row>
    <row r="68" spans="2:11" ht="39.9" customHeight="1" thickBot="1" x14ac:dyDescent="0.35">
      <c r="B68" s="783" t="s">
        <v>108</v>
      </c>
      <c r="C68" s="797"/>
      <c r="D68" s="798"/>
      <c r="E68" s="160">
        <v>0.02</v>
      </c>
      <c r="F68" s="509"/>
      <c r="G68" s="510"/>
      <c r="H68" s="794"/>
      <c r="I68" s="422"/>
      <c r="J68" s="135"/>
      <c r="K68" s="773"/>
    </row>
    <row r="69" spans="2:11" ht="39.9" customHeight="1" thickBot="1" x14ac:dyDescent="0.35">
      <c r="B69" s="783" t="s">
        <v>107</v>
      </c>
      <c r="C69" s="788"/>
      <c r="D69" s="789"/>
      <c r="E69" s="45">
        <v>0.02</v>
      </c>
      <c r="F69" s="131"/>
      <c r="G69" s="132"/>
      <c r="H69" s="794"/>
      <c r="I69" s="422"/>
      <c r="J69" s="135"/>
      <c r="K69" s="773"/>
    </row>
    <row r="70" spans="2:11" ht="18" customHeight="1" thickBot="1" x14ac:dyDescent="0.35">
      <c r="B70" s="537" t="s">
        <v>48</v>
      </c>
      <c r="C70" s="538"/>
      <c r="D70" s="539"/>
      <c r="E70" s="159"/>
      <c r="F70" s="511"/>
      <c r="G70" s="512"/>
      <c r="H70" s="794"/>
      <c r="I70" s="422"/>
      <c r="J70" s="271"/>
      <c r="K70" s="773"/>
    </row>
    <row r="71" spans="2:11" ht="30" customHeight="1" x14ac:dyDescent="0.3">
      <c r="B71" s="450" t="s">
        <v>9</v>
      </c>
      <c r="C71" s="451"/>
      <c r="D71" s="452"/>
      <c r="E71" s="158" t="s">
        <v>11</v>
      </c>
      <c r="F71" s="509"/>
      <c r="G71" s="510"/>
      <c r="H71" s="794"/>
      <c r="I71" s="422"/>
      <c r="J71" s="135"/>
      <c r="K71" s="773"/>
    </row>
    <row r="72" spans="2:11" ht="15.9" customHeight="1" x14ac:dyDescent="0.3">
      <c r="B72" s="647" t="s">
        <v>47</v>
      </c>
      <c r="C72" s="648"/>
      <c r="D72" s="649"/>
      <c r="E72" s="157" t="s">
        <v>11</v>
      </c>
      <c r="F72" s="509"/>
      <c r="G72" s="510"/>
      <c r="H72" s="794"/>
      <c r="I72" s="422"/>
      <c r="J72" s="135"/>
      <c r="K72" s="773"/>
    </row>
    <row r="73" spans="2:11" ht="15.9" customHeight="1" x14ac:dyDescent="0.3">
      <c r="B73" s="540" t="s">
        <v>10</v>
      </c>
      <c r="C73" s="541"/>
      <c r="D73" s="542"/>
      <c r="E73" s="157">
        <v>5.0000000000000001E-3</v>
      </c>
      <c r="F73" s="509"/>
      <c r="G73" s="510"/>
      <c r="H73" s="794"/>
      <c r="I73" s="422"/>
      <c r="J73" s="135"/>
      <c r="K73" s="773"/>
    </row>
    <row r="74" spans="2:11" ht="15.9" customHeight="1" x14ac:dyDescent="0.3">
      <c r="B74" s="540" t="s">
        <v>46</v>
      </c>
      <c r="C74" s="541"/>
      <c r="D74" s="542"/>
      <c r="E74" s="156">
        <v>0.01</v>
      </c>
      <c r="F74" s="516"/>
      <c r="G74" s="516"/>
      <c r="H74" s="794"/>
      <c r="I74" s="422"/>
      <c r="J74" s="135"/>
      <c r="K74" s="773"/>
    </row>
    <row r="75" spans="2:11" ht="15.9" customHeight="1" x14ac:dyDescent="0.3">
      <c r="B75" s="540" t="s">
        <v>16</v>
      </c>
      <c r="C75" s="541"/>
      <c r="D75" s="542"/>
      <c r="E75" s="156">
        <v>0.01</v>
      </c>
      <c r="F75" s="509"/>
      <c r="G75" s="510"/>
      <c r="H75" s="794"/>
      <c r="I75" s="422"/>
      <c r="J75" s="70"/>
      <c r="K75" s="773"/>
    </row>
    <row r="76" spans="2:11" ht="15.9" customHeight="1" thickBot="1" x14ac:dyDescent="0.35">
      <c r="B76" s="569" t="s">
        <v>31</v>
      </c>
      <c r="C76" s="570"/>
      <c r="D76" s="571"/>
      <c r="E76" s="155">
        <v>0.01</v>
      </c>
      <c r="F76" s="581"/>
      <c r="G76" s="581"/>
      <c r="H76" s="794"/>
      <c r="I76" s="422"/>
      <c r="J76" s="140"/>
      <c r="K76" s="773"/>
    </row>
    <row r="77" spans="2:11" ht="18" customHeight="1" thickBot="1" x14ac:dyDescent="0.35">
      <c r="B77" s="465" t="s">
        <v>117</v>
      </c>
      <c r="C77" s="466"/>
      <c r="D77" s="466"/>
      <c r="E77" s="467"/>
      <c r="F77" s="535">
        <f>SUM(F42:F76)</f>
        <v>0</v>
      </c>
      <c r="G77" s="536"/>
      <c r="H77" s="794"/>
      <c r="I77" s="422"/>
      <c r="J77" s="20">
        <f>SUM(J42:J76)</f>
        <v>0</v>
      </c>
      <c r="K77" s="773"/>
    </row>
    <row r="78" spans="2:11" ht="18" customHeight="1" thickBot="1" x14ac:dyDescent="0.35">
      <c r="B78" s="607" t="s">
        <v>110</v>
      </c>
      <c r="C78" s="608"/>
      <c r="D78" s="608"/>
      <c r="E78" s="609"/>
      <c r="F78" s="575">
        <f>F77+J21</f>
        <v>0</v>
      </c>
      <c r="G78" s="522"/>
      <c r="H78" s="794"/>
      <c r="I78" s="422"/>
      <c r="J78" s="49">
        <f>J77+L21</f>
        <v>0</v>
      </c>
      <c r="K78" s="773"/>
    </row>
    <row r="79" spans="2:11" ht="30" customHeight="1" thickBot="1" x14ac:dyDescent="0.35">
      <c r="B79" s="532" t="s">
        <v>223</v>
      </c>
      <c r="C79" s="533"/>
      <c r="D79" s="533"/>
      <c r="E79" s="534"/>
      <c r="F79" s="553" t="e">
        <f>(F78*E22)^0.8*J10*D16</f>
        <v>#DIV/0!</v>
      </c>
      <c r="G79" s="554"/>
      <c r="H79" s="794"/>
      <c r="I79" s="422"/>
      <c r="J79" s="48" t="e">
        <f>(J78*G22)^0.8*L10*D16</f>
        <v>#DIV/0!</v>
      </c>
      <c r="K79" s="773"/>
    </row>
    <row r="80" spans="2:11" ht="18" customHeight="1" thickBot="1" x14ac:dyDescent="0.35">
      <c r="B80" s="532" t="s">
        <v>125</v>
      </c>
      <c r="C80" s="533"/>
      <c r="D80" s="533" t="s">
        <v>13</v>
      </c>
      <c r="E80" s="534"/>
      <c r="F80" s="553" t="str">
        <f>E25</f>
        <v>0</v>
      </c>
      <c r="G80" s="554"/>
      <c r="H80" s="474"/>
      <c r="I80" s="423"/>
      <c r="J80" s="48" t="str">
        <f>G25</f>
        <v>0</v>
      </c>
      <c r="K80" s="476"/>
    </row>
    <row r="81" spans="2:13" ht="30" customHeight="1" thickBot="1" x14ac:dyDescent="0.35">
      <c r="B81" s="555" t="s">
        <v>124</v>
      </c>
      <c r="C81" s="615"/>
      <c r="D81" s="616"/>
      <c r="E81" s="50" t="e">
        <f>IF(F79&gt;F80,F80,F79)</f>
        <v>#DIV/0!</v>
      </c>
      <c r="F81" s="623" t="s">
        <v>120</v>
      </c>
      <c r="G81" s="624"/>
      <c r="H81" s="620" t="e">
        <f>SUM(E81+E83)</f>
        <v>#DIV/0!</v>
      </c>
      <c r="I81" s="621"/>
      <c r="J81" s="622"/>
      <c r="K81" s="85"/>
    </row>
    <row r="82" spans="2:13" ht="30" customHeight="1" thickBot="1" x14ac:dyDescent="0.35">
      <c r="B82" s="617"/>
      <c r="C82" s="618"/>
      <c r="D82" s="619"/>
      <c r="E82" s="154"/>
      <c r="F82" s="625"/>
      <c r="G82" s="626"/>
      <c r="H82" s="566" t="e">
        <f>IF(H81&lt;C24,H81,C24)</f>
        <v>#DIV/0!</v>
      </c>
      <c r="I82" s="567"/>
      <c r="J82" s="568"/>
      <c r="K82" s="153"/>
    </row>
    <row r="83" spans="2:13" ht="30" customHeight="1" thickBot="1" x14ac:dyDescent="0.35">
      <c r="B83" s="561" t="s">
        <v>127</v>
      </c>
      <c r="C83" s="559"/>
      <c r="D83" s="560"/>
      <c r="E83" s="50" t="e">
        <f>IF(J79&gt;J80,J80,J79)</f>
        <v>#DIV/0!</v>
      </c>
      <c r="F83" s="625"/>
      <c r="G83" s="626"/>
      <c r="H83" s="566"/>
      <c r="I83" s="567"/>
      <c r="J83" s="568"/>
      <c r="K83" s="152"/>
    </row>
    <row r="84" spans="2:13" ht="30" customHeight="1" thickBot="1" x14ac:dyDescent="0.35">
      <c r="B84" s="562"/>
      <c r="C84" s="563"/>
      <c r="D84" s="564"/>
      <c r="E84" s="151"/>
      <c r="F84" s="627"/>
      <c r="G84" s="628"/>
      <c r="H84" s="150"/>
      <c r="I84" s="149"/>
      <c r="J84" s="148"/>
      <c r="K84" s="21"/>
    </row>
    <row r="85" spans="2:13" ht="30" customHeight="1" x14ac:dyDescent="0.3">
      <c r="B85" s="358"/>
      <c r="C85" s="358"/>
      <c r="D85" s="358"/>
      <c r="E85" s="359"/>
      <c r="F85" s="360"/>
      <c r="G85" s="360"/>
      <c r="H85" s="361"/>
      <c r="I85" s="361"/>
      <c r="J85" s="361"/>
      <c r="K85" s="145"/>
      <c r="M85" s="343"/>
    </row>
    <row r="86" spans="2:13" ht="37.5" customHeight="1" x14ac:dyDescent="0.3">
      <c r="B86" s="362" t="s">
        <v>311</v>
      </c>
      <c r="C86" s="350"/>
      <c r="D86" s="350"/>
      <c r="E86" s="350"/>
      <c r="F86" s="350" t="s">
        <v>312</v>
      </c>
      <c r="G86" s="350"/>
      <c r="H86" s="350"/>
      <c r="I86" s="350"/>
      <c r="J86" s="345"/>
      <c r="K86" s="356"/>
      <c r="L86" s="344"/>
      <c r="M86" s="377" t="s">
        <v>322</v>
      </c>
    </row>
    <row r="87" spans="2:13" ht="37.5" customHeight="1" x14ac:dyDescent="0.6">
      <c r="B87" s="376" t="s">
        <v>2</v>
      </c>
      <c r="C87" s="347"/>
      <c r="D87" s="347"/>
      <c r="E87" s="347"/>
      <c r="F87" s="347"/>
      <c r="G87" s="346" t="s">
        <v>45</v>
      </c>
      <c r="H87" s="8"/>
      <c r="I87" s="8"/>
      <c r="J87" s="180"/>
      <c r="K87" s="8"/>
      <c r="L87" s="32"/>
      <c r="M87" s="378" t="s">
        <v>313</v>
      </c>
    </row>
    <row r="88" spans="2:13" ht="37.5" customHeight="1" x14ac:dyDescent="0.6">
      <c r="B88" s="365"/>
      <c r="C88" s="366"/>
      <c r="D88" s="366"/>
      <c r="E88" s="366"/>
      <c r="F88" s="366"/>
      <c r="G88" s="365"/>
      <c r="H88" s="2"/>
      <c r="I88" s="2"/>
      <c r="J88" s="265"/>
      <c r="K88" s="2"/>
      <c r="L88" s="231"/>
      <c r="M88" s="367"/>
    </row>
    <row r="89" spans="2:13" ht="37.5" customHeight="1" x14ac:dyDescent="0.3">
      <c r="B89" s="565" t="s">
        <v>100</v>
      </c>
      <c r="C89" s="565"/>
      <c r="D89" s="565"/>
      <c r="E89" s="565"/>
      <c r="F89" s="565"/>
      <c r="G89" s="565"/>
      <c r="H89" s="35"/>
      <c r="I89" s="35"/>
      <c r="J89" s="35"/>
    </row>
    <row r="90" spans="2:13" ht="37.5" customHeight="1" x14ac:dyDescent="0.3"/>
    <row r="91" spans="2:13" ht="127.5" customHeight="1" x14ac:dyDescent="0.3">
      <c r="B91" s="412" t="s">
        <v>192</v>
      </c>
      <c r="C91" s="412"/>
      <c r="D91" s="412"/>
      <c r="E91" s="412"/>
      <c r="F91" s="412"/>
      <c r="G91" s="412"/>
      <c r="H91" s="412"/>
      <c r="I91" s="412"/>
      <c r="J91" s="412"/>
    </row>
    <row r="92" spans="2:13" ht="40.5" customHeight="1" x14ac:dyDescent="0.3">
      <c r="B92" s="531" t="s">
        <v>282</v>
      </c>
      <c r="C92" s="531"/>
      <c r="D92" s="531"/>
      <c r="E92" s="531"/>
      <c r="F92" s="531"/>
      <c r="G92" s="531"/>
      <c r="H92" s="531"/>
      <c r="I92" s="531"/>
      <c r="J92" s="531"/>
    </row>
    <row r="93" spans="2:13" ht="105.75" customHeight="1" x14ac:dyDescent="0.3">
      <c r="B93" s="412" t="s">
        <v>245</v>
      </c>
      <c r="C93" s="412"/>
      <c r="D93" s="412"/>
      <c r="E93" s="412"/>
      <c r="F93" s="412"/>
      <c r="G93" s="412"/>
      <c r="H93" s="412"/>
      <c r="I93" s="412"/>
      <c r="J93" s="412"/>
      <c r="K93" s="7"/>
      <c r="L93" s="7"/>
    </row>
    <row r="94" spans="2:13" ht="246.75" customHeight="1" x14ac:dyDescent="0.3">
      <c r="B94" s="530" t="s">
        <v>283</v>
      </c>
      <c r="C94" s="530"/>
      <c r="D94" s="530"/>
      <c r="E94" s="530"/>
      <c r="F94" s="530"/>
      <c r="G94" s="530"/>
      <c r="H94" s="530"/>
      <c r="I94" s="530"/>
      <c r="J94" s="530"/>
    </row>
    <row r="95" spans="2:13" ht="129" customHeight="1" x14ac:dyDescent="0.3">
      <c r="B95" s="412" t="s">
        <v>292</v>
      </c>
      <c r="C95" s="413"/>
      <c r="D95" s="413"/>
      <c r="E95" s="413"/>
      <c r="F95" s="413"/>
      <c r="G95" s="413"/>
      <c r="H95" s="413"/>
      <c r="I95" s="413"/>
      <c r="J95" s="413"/>
    </row>
    <row r="96" spans="2:13" ht="119.25" customHeight="1" x14ac:dyDescent="0.3">
      <c r="B96" s="412" t="s">
        <v>87</v>
      </c>
      <c r="C96" s="412"/>
      <c r="D96" s="412"/>
      <c r="E96" s="412"/>
      <c r="F96" s="412"/>
      <c r="G96" s="412"/>
      <c r="H96" s="412"/>
      <c r="I96" s="412"/>
      <c r="J96" s="412"/>
    </row>
    <row r="97" spans="2:13" ht="50.25" customHeight="1" x14ac:dyDescent="0.3">
      <c r="B97" s="412" t="s">
        <v>88</v>
      </c>
      <c r="C97" s="412"/>
      <c r="D97" s="412"/>
      <c r="E97" s="412"/>
      <c r="F97" s="412"/>
      <c r="G97" s="412"/>
      <c r="H97" s="412"/>
      <c r="I97" s="412"/>
      <c r="J97" s="412"/>
    </row>
    <row r="98" spans="2:13" ht="27.75" customHeight="1" x14ac:dyDescent="0.3">
      <c r="B98" s="552" t="s">
        <v>122</v>
      </c>
      <c r="C98" s="552"/>
      <c r="D98" s="552"/>
      <c r="E98" s="552"/>
      <c r="F98" s="552"/>
      <c r="G98" s="552"/>
      <c r="H98" s="552"/>
      <c r="I98" s="552"/>
      <c r="J98" s="552"/>
    </row>
    <row r="99" spans="2:13" ht="46.5" customHeight="1" x14ac:dyDescent="0.3">
      <c r="B99" s="692"/>
      <c r="C99" s="692"/>
      <c r="D99" s="692"/>
      <c r="E99" s="692"/>
      <c r="F99" s="692"/>
      <c r="G99" s="692"/>
      <c r="H99" s="692"/>
      <c r="I99" s="692"/>
      <c r="J99" s="692"/>
    </row>
    <row r="100" spans="2:13" ht="22.5" customHeight="1" x14ac:dyDescent="0.3">
      <c r="B100" s="127"/>
      <c r="C100" s="27"/>
      <c r="D100" s="27"/>
      <c r="E100" s="27"/>
      <c r="F100" s="34"/>
      <c r="G100" s="31"/>
      <c r="H100" s="30"/>
      <c r="I100" s="30"/>
      <c r="J100" s="33"/>
      <c r="K100" s="19"/>
    </row>
    <row r="101" spans="2:13" ht="20.25" customHeight="1" x14ac:dyDescent="0.3">
      <c r="B101" s="33"/>
      <c r="C101" s="29"/>
      <c r="D101" s="30"/>
      <c r="E101" s="33"/>
      <c r="K101" s="7"/>
      <c r="L101" s="7"/>
    </row>
    <row r="102" spans="2:13" ht="22.5" customHeight="1" x14ac:dyDescent="0.35">
      <c r="B102" s="354" t="s">
        <v>311</v>
      </c>
      <c r="C102" s="355"/>
      <c r="D102" s="355"/>
      <c r="E102" s="355"/>
      <c r="F102" s="355" t="s">
        <v>312</v>
      </c>
      <c r="G102" s="355"/>
      <c r="H102" s="355"/>
      <c r="I102" s="355"/>
      <c r="J102" s="344"/>
      <c r="K102" s="356"/>
      <c r="L102" s="357"/>
      <c r="M102" s="377" t="s">
        <v>323</v>
      </c>
    </row>
    <row r="103" spans="2:13" ht="97.5" customHeight="1" x14ac:dyDescent="0.3"/>
  </sheetData>
  <sheetProtection password="D8D0" sheet="1" objects="1" scenarios="1" selectLockedCells="1"/>
  <mergeCells count="172">
    <mergeCell ref="B38:D38"/>
    <mergeCell ref="B22:C22"/>
    <mergeCell ref="E21:F21"/>
    <mergeCell ref="E22:F22"/>
    <mergeCell ref="E23:F23"/>
    <mergeCell ref="E24:F24"/>
    <mergeCell ref="E25:F25"/>
    <mergeCell ref="E26:F26"/>
    <mergeCell ref="B96:J96"/>
    <mergeCell ref="B80:E80"/>
    <mergeCell ref="F80:G80"/>
    <mergeCell ref="B61:D61"/>
    <mergeCell ref="H82:J83"/>
    <mergeCell ref="H81:J81"/>
    <mergeCell ref="F81:G84"/>
    <mergeCell ref="B81:D82"/>
    <mergeCell ref="F72:G72"/>
    <mergeCell ref="B75:D75"/>
    <mergeCell ref="B70:D70"/>
    <mergeCell ref="B95:J95"/>
    <mergeCell ref="B66:D66"/>
    <mergeCell ref="B72:D72"/>
    <mergeCell ref="B74:D74"/>
    <mergeCell ref="B68:D68"/>
    <mergeCell ref="B92:J92"/>
    <mergeCell ref="B93:J93"/>
    <mergeCell ref="B94:J94"/>
    <mergeCell ref="B77:E77"/>
    <mergeCell ref="B78:E78"/>
    <mergeCell ref="H37:I80"/>
    <mergeCell ref="F45:G45"/>
    <mergeCell ref="F46:G46"/>
    <mergeCell ref="F49:G49"/>
    <mergeCell ref="F50:G50"/>
    <mergeCell ref="B65:D65"/>
    <mergeCell ref="F74:G74"/>
    <mergeCell ref="B60:D60"/>
    <mergeCell ref="F57:G57"/>
    <mergeCell ref="F48:G48"/>
    <mergeCell ref="F43:G43"/>
    <mergeCell ref="F39:G40"/>
    <mergeCell ref="F42:G42"/>
    <mergeCell ref="F55:G55"/>
    <mergeCell ref="B64:D64"/>
    <mergeCell ref="B71:D71"/>
    <mergeCell ref="B59:D59"/>
    <mergeCell ref="F76:G76"/>
    <mergeCell ref="F58:G58"/>
    <mergeCell ref="F67:G67"/>
    <mergeCell ref="B73:D73"/>
    <mergeCell ref="B58:D58"/>
    <mergeCell ref="B79:E79"/>
    <mergeCell ref="F78:G78"/>
    <mergeCell ref="F77:G77"/>
    <mergeCell ref="F79:G79"/>
    <mergeCell ref="B62:D62"/>
    <mergeCell ref="B63:D63"/>
    <mergeCell ref="F70:G70"/>
    <mergeCell ref="F66:G66"/>
    <mergeCell ref="F62:G62"/>
    <mergeCell ref="F68:G68"/>
    <mergeCell ref="F63:G63"/>
    <mergeCell ref="F71:G71"/>
    <mergeCell ref="B76:D76"/>
    <mergeCell ref="B69:D69"/>
    <mergeCell ref="F73:G73"/>
    <mergeCell ref="F65:G65"/>
    <mergeCell ref="B99:J99"/>
    <mergeCell ref="F64:G64"/>
    <mergeCell ref="B14:C14"/>
    <mergeCell ref="B13:C13"/>
    <mergeCell ref="E13:I14"/>
    <mergeCell ref="F53:G53"/>
    <mergeCell ref="E15:F15"/>
    <mergeCell ref="E16:F16"/>
    <mergeCell ref="B35:K36"/>
    <mergeCell ref="F37:G37"/>
    <mergeCell ref="C37:D37"/>
    <mergeCell ref="J26:M26"/>
    <mergeCell ref="J25:M25"/>
    <mergeCell ref="B98:J98"/>
    <mergeCell ref="B51:D51"/>
    <mergeCell ref="B49:D49"/>
    <mergeCell ref="B97:J97"/>
    <mergeCell ref="B91:J91"/>
    <mergeCell ref="B47:D47"/>
    <mergeCell ref="B46:D46"/>
    <mergeCell ref="B89:G89"/>
    <mergeCell ref="B83:D84"/>
    <mergeCell ref="F75:G75"/>
    <mergeCell ref="B67:D67"/>
    <mergeCell ref="B45:D45"/>
    <mergeCell ref="B39:D40"/>
    <mergeCell ref="B41:D41"/>
    <mergeCell ref="L42:L43"/>
    <mergeCell ref="K37:K80"/>
    <mergeCell ref="B42:D42"/>
    <mergeCell ref="F41:G41"/>
    <mergeCell ref="F52:G52"/>
    <mergeCell ref="F56:G56"/>
    <mergeCell ref="B53:D53"/>
    <mergeCell ref="F60:G60"/>
    <mergeCell ref="F59:G59"/>
    <mergeCell ref="B52:D52"/>
    <mergeCell ref="B48:D48"/>
    <mergeCell ref="B56:D56"/>
    <mergeCell ref="B54:D54"/>
    <mergeCell ref="F51:G51"/>
    <mergeCell ref="F47:G47"/>
    <mergeCell ref="F44:G44"/>
    <mergeCell ref="L40:L41"/>
    <mergeCell ref="B55:D55"/>
    <mergeCell ref="F54:G54"/>
    <mergeCell ref="F61:G61"/>
    <mergeCell ref="B50:D50"/>
    <mergeCell ref="L10:M10"/>
    <mergeCell ref="L11:M11"/>
    <mergeCell ref="D24:D25"/>
    <mergeCell ref="J18:K18"/>
    <mergeCell ref="L18:M18"/>
    <mergeCell ref="J19:K19"/>
    <mergeCell ref="L19:M19"/>
    <mergeCell ref="J20:K20"/>
    <mergeCell ref="L20:M20"/>
    <mergeCell ref="J21:K21"/>
    <mergeCell ref="L21:M21"/>
    <mergeCell ref="D17:D18"/>
    <mergeCell ref="E18:F18"/>
    <mergeCell ref="G18:I18"/>
    <mergeCell ref="G19:I19"/>
    <mergeCell ref="G20:I20"/>
    <mergeCell ref="G21:I21"/>
    <mergeCell ref="G22:I22"/>
    <mergeCell ref="G23:I23"/>
    <mergeCell ref="G24:I24"/>
    <mergeCell ref="G25:I25"/>
    <mergeCell ref="L38:L39"/>
    <mergeCell ref="F38:G38"/>
    <mergeCell ref="J39:J40"/>
    <mergeCell ref="E17:I17"/>
    <mergeCell ref="J17:M17"/>
    <mergeCell ref="J11:K11"/>
    <mergeCell ref="G26:I26"/>
    <mergeCell ref="E39:E40"/>
    <mergeCell ref="J15:M16"/>
    <mergeCell ref="J12:M12"/>
    <mergeCell ref="J13:K14"/>
    <mergeCell ref="L13:M14"/>
    <mergeCell ref="A1:A34"/>
    <mergeCell ref="B1:L1"/>
    <mergeCell ref="J22:M24"/>
    <mergeCell ref="C24:C25"/>
    <mergeCell ref="B24:B26"/>
    <mergeCell ref="B19:C20"/>
    <mergeCell ref="E12:F12"/>
    <mergeCell ref="H9:I9"/>
    <mergeCell ref="E9:F9"/>
    <mergeCell ref="E10:F10"/>
    <mergeCell ref="B5:L6"/>
    <mergeCell ref="B17:C18"/>
    <mergeCell ref="E19:F19"/>
    <mergeCell ref="E20:F20"/>
    <mergeCell ref="B7:B8"/>
    <mergeCell ref="C7:D8"/>
    <mergeCell ref="J7:M7"/>
    <mergeCell ref="E7:I8"/>
    <mergeCell ref="J8:K8"/>
    <mergeCell ref="L8:M8"/>
    <mergeCell ref="J9:K9"/>
    <mergeCell ref="J10:K10"/>
    <mergeCell ref="E11:F11"/>
    <mergeCell ref="L9:M9"/>
  </mergeCells>
  <printOptions horizontalCentered="1" verticalCentered="1"/>
  <pageMargins left="0.70866141732283472" right="0.70866141732283472" top="0.78740157480314965" bottom="0.78740157480314965" header="0.31496062992125984" footer="0.31496062992125984"/>
  <pageSetup paperSize="8" scale="58" fitToWidth="0" orientation="landscape" r:id="rId1"/>
  <rowBreaks count="1" manualBreakCount="1">
    <brk id="32" max="12" man="1"/>
  </rowBreaks>
  <colBreaks count="1" manualBreakCount="1">
    <brk id="14" max="9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tabSelected="1" view="pageBreakPreview" zoomScale="125" zoomScaleNormal="100" zoomScaleSheetLayoutView="125" workbookViewId="0">
      <selection activeCell="D7" sqref="D7:E7"/>
    </sheetView>
  </sheetViews>
  <sheetFormatPr baseColWidth="10" defaultRowHeight="14.4" x14ac:dyDescent="0.3"/>
  <cols>
    <col min="1" max="1" width="4.5546875" customWidth="1"/>
    <col min="5" max="6" width="25.6640625" customWidth="1"/>
    <col min="7" max="8" width="20.6640625" customWidth="1"/>
    <col min="9" max="9" width="14.33203125" customWidth="1"/>
  </cols>
  <sheetData>
    <row r="1" spans="1:14" ht="31.2" x14ac:dyDescent="0.6">
      <c r="A1" s="396"/>
      <c r="B1" s="376" t="s">
        <v>2</v>
      </c>
      <c r="C1" s="347"/>
      <c r="D1" s="347"/>
      <c r="E1" s="348" t="s">
        <v>45</v>
      </c>
      <c r="F1" s="347"/>
      <c r="G1" s="346"/>
      <c r="H1" s="349"/>
      <c r="I1" s="348" t="s">
        <v>313</v>
      </c>
      <c r="J1" s="265"/>
      <c r="K1" s="2"/>
      <c r="L1" s="231"/>
      <c r="M1" s="231"/>
    </row>
    <row r="2" spans="1:14" x14ac:dyDescent="0.3">
      <c r="A2" s="396"/>
    </row>
    <row r="3" spans="1:14" x14ac:dyDescent="0.3">
      <c r="A3" s="396"/>
    </row>
    <row r="4" spans="1:14" x14ac:dyDescent="0.3">
      <c r="A4" s="396"/>
    </row>
    <row r="5" spans="1:14" ht="15" customHeight="1" x14ac:dyDescent="0.3">
      <c r="A5" s="396"/>
      <c r="B5" s="593" t="s">
        <v>84</v>
      </c>
      <c r="C5" s="593"/>
      <c r="D5" s="593"/>
      <c r="E5" s="593"/>
      <c r="F5" s="593"/>
      <c r="G5" s="593"/>
      <c r="H5" s="593"/>
      <c r="I5" s="227"/>
      <c r="J5" s="227"/>
      <c r="K5" s="227"/>
      <c r="L5" s="227"/>
      <c r="M5" s="225"/>
      <c r="N5" s="226"/>
    </row>
    <row r="6" spans="1:14" ht="15.75" customHeight="1" thickBot="1" x14ac:dyDescent="0.35">
      <c r="A6" s="396"/>
      <c r="B6" s="594"/>
      <c r="C6" s="594"/>
      <c r="D6" s="594"/>
      <c r="E6" s="594"/>
      <c r="F6" s="593"/>
      <c r="G6" s="593"/>
      <c r="H6" s="593"/>
      <c r="I6" s="227"/>
      <c r="J6" s="227"/>
      <c r="K6" s="227"/>
      <c r="L6" s="227"/>
      <c r="M6" s="225"/>
      <c r="N6" s="226"/>
    </row>
    <row r="7" spans="1:14" ht="78" customHeight="1" thickBot="1" x14ac:dyDescent="0.35">
      <c r="A7" s="396"/>
      <c r="B7" s="846" t="s">
        <v>96</v>
      </c>
      <c r="C7" s="847"/>
      <c r="D7" s="839"/>
      <c r="E7" s="840"/>
      <c r="F7" s="827"/>
      <c r="G7" s="828"/>
      <c r="H7" s="829"/>
      <c r="I7" s="227"/>
      <c r="J7" s="817"/>
      <c r="K7" s="817"/>
      <c r="L7" s="817"/>
      <c r="M7" s="225"/>
      <c r="N7" s="226"/>
    </row>
    <row r="8" spans="1:14" ht="45" customHeight="1" thickBot="1" x14ac:dyDescent="0.35">
      <c r="A8" s="396"/>
      <c r="B8" s="801" t="s">
        <v>233</v>
      </c>
      <c r="C8" s="802"/>
      <c r="D8" s="803"/>
      <c r="E8" s="326" t="s">
        <v>303</v>
      </c>
      <c r="F8" s="327" t="s">
        <v>304</v>
      </c>
      <c r="G8" s="327" t="s">
        <v>305</v>
      </c>
      <c r="H8" s="328" t="s">
        <v>308</v>
      </c>
      <c r="I8" s="226"/>
      <c r="J8" s="226"/>
      <c r="K8" s="226"/>
      <c r="L8" s="226"/>
      <c r="M8" s="226"/>
      <c r="N8" s="226"/>
    </row>
    <row r="9" spans="1:14" ht="15" thickBot="1" x14ac:dyDescent="0.35">
      <c r="A9" s="396"/>
      <c r="B9" s="836"/>
      <c r="C9" s="837"/>
      <c r="D9" s="837"/>
      <c r="E9" s="837"/>
      <c r="F9" s="837"/>
      <c r="G9" s="837"/>
      <c r="H9" s="838"/>
      <c r="I9" s="226"/>
      <c r="J9" s="226"/>
      <c r="K9" s="226"/>
      <c r="L9" s="226"/>
      <c r="M9" s="226"/>
      <c r="N9" s="226"/>
    </row>
    <row r="10" spans="1:14" x14ac:dyDescent="0.3">
      <c r="A10" s="396"/>
      <c r="B10" s="537" t="s">
        <v>82</v>
      </c>
      <c r="C10" s="538"/>
      <c r="D10" s="807"/>
      <c r="E10" s="329">
        <f>IF('offene Bauweise'!D12&gt;0,'offene Bauweise'!D12,'offene Bauweise'!D9)</f>
        <v>0</v>
      </c>
      <c r="F10" s="330">
        <f>IFERROR('offene Bauweise'!D10,0)</f>
        <v>0</v>
      </c>
      <c r="G10" s="329">
        <f>'offene Bauweise'!D11</f>
        <v>0</v>
      </c>
      <c r="H10" s="331">
        <f>IFERROR('offene Bauweise'!H84,0)</f>
        <v>0</v>
      </c>
      <c r="I10" s="226"/>
      <c r="J10" s="226"/>
      <c r="K10" s="226"/>
      <c r="L10" s="226"/>
      <c r="M10" s="226"/>
      <c r="N10" s="226"/>
    </row>
    <row r="11" spans="1:14" x14ac:dyDescent="0.3">
      <c r="A11" s="396"/>
      <c r="B11" s="808" t="s">
        <v>83</v>
      </c>
      <c r="C11" s="809"/>
      <c r="D11" s="810"/>
      <c r="E11" s="332">
        <f>IF(Spritzbetonbauweise!E12&gt;0,Spritzbetonbauweise!E12,Spritzbetonbauweise!E9)</f>
        <v>0</v>
      </c>
      <c r="F11" s="333">
        <f>IFERROR(Spritzbetonbauweise!E10,0)</f>
        <v>0</v>
      </c>
      <c r="G11" s="332">
        <f>Spritzbetonbauweise!E11</f>
        <v>0</v>
      </c>
      <c r="H11" s="334">
        <f>IFERROR(Spritzbetonbauweise!I82,0)</f>
        <v>0</v>
      </c>
      <c r="I11" s="226"/>
      <c r="J11" s="226"/>
      <c r="K11" s="226"/>
      <c r="L11" s="226"/>
      <c r="M11" s="226"/>
      <c r="N11" s="226"/>
    </row>
    <row r="12" spans="1:14" ht="15" thickBot="1" x14ac:dyDescent="0.35">
      <c r="A12" s="396"/>
      <c r="B12" s="811" t="s">
        <v>64</v>
      </c>
      <c r="C12" s="812"/>
      <c r="D12" s="813"/>
      <c r="E12" s="335">
        <f>IF(Maschinenvortrieb!D12&gt;0,Maschinenvortrieb!D12,Maschinenvortrieb!D9)</f>
        <v>0</v>
      </c>
      <c r="F12" s="336">
        <f>IFERROR(Maschinenvortrieb!D10,0)</f>
        <v>0</v>
      </c>
      <c r="G12" s="335">
        <f>Maschinenvortrieb!D11</f>
        <v>0</v>
      </c>
      <c r="H12" s="337">
        <f>IFERROR(Maschinenvortrieb!H82,0)</f>
        <v>0</v>
      </c>
      <c r="I12" s="226"/>
      <c r="J12" s="226"/>
      <c r="K12" s="226"/>
      <c r="L12" s="226"/>
      <c r="M12" s="226"/>
      <c r="N12" s="226"/>
    </row>
    <row r="13" spans="1:14" ht="15" thickBot="1" x14ac:dyDescent="0.35">
      <c r="A13" s="396"/>
      <c r="B13" s="821"/>
      <c r="C13" s="822"/>
      <c r="D13" s="822"/>
      <c r="E13" s="822"/>
      <c r="F13" s="822"/>
      <c r="G13" s="822"/>
      <c r="H13" s="823"/>
      <c r="I13" s="226"/>
      <c r="J13" s="226"/>
      <c r="K13" s="226"/>
      <c r="L13" s="226"/>
      <c r="M13" s="226"/>
      <c r="N13" s="226"/>
    </row>
    <row r="14" spans="1:14" ht="45" customHeight="1" thickBot="1" x14ac:dyDescent="0.35">
      <c r="A14" s="396"/>
      <c r="B14" s="804" t="s">
        <v>306</v>
      </c>
      <c r="C14" s="805"/>
      <c r="D14" s="806"/>
      <c r="E14" s="824"/>
      <c r="F14" s="825"/>
      <c r="G14" s="826"/>
      <c r="H14" s="338">
        <f>SUM(H10:H12)</f>
        <v>0</v>
      </c>
      <c r="I14" s="226"/>
      <c r="J14" s="226"/>
      <c r="K14" s="226"/>
      <c r="L14" s="226"/>
      <c r="M14" s="226"/>
      <c r="N14" s="226"/>
    </row>
    <row r="15" spans="1:14" ht="15" thickBot="1" x14ac:dyDescent="0.35">
      <c r="A15" s="396"/>
      <c r="B15" s="814"/>
      <c r="C15" s="815"/>
      <c r="D15" s="815"/>
      <c r="E15" s="815"/>
      <c r="F15" s="815"/>
      <c r="G15" s="815"/>
      <c r="H15" s="816"/>
      <c r="I15" s="226"/>
      <c r="J15" s="226"/>
      <c r="K15" s="226"/>
      <c r="L15" s="226"/>
      <c r="M15" s="226"/>
      <c r="N15" s="226"/>
    </row>
    <row r="16" spans="1:14" ht="60" customHeight="1" thickBot="1" x14ac:dyDescent="0.35">
      <c r="A16" s="396"/>
      <c r="B16" s="799" t="s">
        <v>154</v>
      </c>
      <c r="C16" s="800"/>
      <c r="D16" s="800"/>
      <c r="E16" s="326" t="s">
        <v>234</v>
      </c>
      <c r="F16" s="326" t="s">
        <v>235</v>
      </c>
      <c r="G16" s="326" t="s">
        <v>241</v>
      </c>
      <c r="H16" s="339" t="s">
        <v>307</v>
      </c>
      <c r="I16" s="226"/>
      <c r="J16" s="226"/>
      <c r="K16" s="226"/>
      <c r="L16" s="226"/>
      <c r="M16" s="226"/>
      <c r="N16" s="226"/>
    </row>
    <row r="17" spans="1:14" x14ac:dyDescent="0.3">
      <c r="A17" s="396"/>
      <c r="B17" s="848" t="s">
        <v>153</v>
      </c>
      <c r="C17" s="849"/>
      <c r="D17" s="340">
        <f>Maschinenvortrieb!D16</f>
        <v>0.125</v>
      </c>
      <c r="E17" s="818"/>
      <c r="F17" s="819"/>
      <c r="G17" s="819"/>
      <c r="H17" s="820"/>
      <c r="I17" s="226"/>
      <c r="J17" s="226"/>
      <c r="K17" s="226"/>
      <c r="L17" s="226"/>
      <c r="M17" s="226"/>
      <c r="N17" s="226"/>
    </row>
    <row r="18" spans="1:14" ht="15" thickBot="1" x14ac:dyDescent="0.35">
      <c r="A18" s="396"/>
      <c r="B18" s="843" t="s">
        <v>302</v>
      </c>
      <c r="C18" s="844"/>
      <c r="D18" s="845"/>
      <c r="E18" s="335">
        <f>SUM(E10:E12)</f>
        <v>0</v>
      </c>
      <c r="F18" s="341">
        <f>IFERROR((F10*G10+F11*G11+F12*G12)/G18,0)</f>
        <v>0</v>
      </c>
      <c r="G18" s="335">
        <f>SUM(G10:G12)</f>
        <v>0</v>
      </c>
      <c r="H18" s="337">
        <f>D17*F18*E18^0.8</f>
        <v>0</v>
      </c>
      <c r="I18" s="226"/>
      <c r="J18" s="226"/>
      <c r="K18" s="226"/>
      <c r="L18" s="226"/>
      <c r="M18" s="226"/>
      <c r="N18" s="226"/>
    </row>
    <row r="19" spans="1:14" ht="15" thickBot="1" x14ac:dyDescent="0.35">
      <c r="A19" s="396"/>
      <c r="B19" s="830"/>
      <c r="C19" s="831"/>
      <c r="D19" s="832"/>
      <c r="E19" s="837"/>
      <c r="F19" s="837"/>
      <c r="G19" s="837"/>
      <c r="H19" s="838"/>
      <c r="I19" s="226"/>
      <c r="J19" s="226"/>
      <c r="K19" s="226"/>
      <c r="L19" s="226"/>
      <c r="M19" s="226"/>
      <c r="N19" s="226"/>
    </row>
    <row r="20" spans="1:14" ht="36.75" customHeight="1" thickBot="1" x14ac:dyDescent="0.35">
      <c r="A20" s="396"/>
      <c r="B20" s="833"/>
      <c r="C20" s="834"/>
      <c r="D20" s="835"/>
      <c r="E20" s="532" t="s">
        <v>262</v>
      </c>
      <c r="F20" s="466"/>
      <c r="G20" s="841">
        <f>MIN(H14,H18)</f>
        <v>0</v>
      </c>
      <c r="H20" s="842"/>
      <c r="I20" s="226"/>
      <c r="J20" s="226"/>
      <c r="K20" s="226"/>
      <c r="L20" s="226"/>
      <c r="M20" s="226"/>
      <c r="N20" s="226"/>
    </row>
    <row r="21" spans="1:14" x14ac:dyDescent="0.3">
      <c r="A21" s="396"/>
      <c r="B21" s="226"/>
      <c r="C21" s="226"/>
      <c r="D21" s="226"/>
      <c r="E21" s="226"/>
      <c r="F21" s="226"/>
      <c r="G21" s="226"/>
      <c r="H21" s="226"/>
      <c r="I21" s="226"/>
      <c r="J21" s="226"/>
      <c r="K21" s="226"/>
      <c r="L21" s="226"/>
      <c r="M21" s="226"/>
      <c r="N21" s="226"/>
    </row>
    <row r="22" spans="1:14" x14ac:dyDescent="0.3">
      <c r="A22" s="396"/>
      <c r="B22" s="226"/>
      <c r="C22" s="226"/>
      <c r="D22" s="226"/>
      <c r="E22" s="226"/>
      <c r="F22" s="226"/>
      <c r="G22" s="226"/>
      <c r="H22" s="226"/>
      <c r="I22" s="226"/>
      <c r="J22" s="226"/>
      <c r="K22" s="226"/>
      <c r="L22" s="226"/>
      <c r="M22" s="226"/>
      <c r="N22" s="226"/>
    </row>
    <row r="23" spans="1:14" ht="15" customHeight="1" x14ac:dyDescent="0.3">
      <c r="A23" s="396"/>
      <c r="B23" s="264"/>
      <c r="C23" s="263"/>
      <c r="D23" s="263"/>
      <c r="E23" s="263"/>
      <c r="F23" s="263"/>
      <c r="G23" s="263"/>
      <c r="H23" s="263"/>
      <c r="I23" s="226"/>
      <c r="J23" s="226"/>
      <c r="K23" s="226"/>
      <c r="L23" s="226"/>
      <c r="M23" s="226"/>
      <c r="N23" s="226"/>
    </row>
    <row r="24" spans="1:14" ht="15" customHeight="1" x14ac:dyDescent="0.3">
      <c r="A24" s="396"/>
      <c r="B24" s="259"/>
      <c r="C24" s="259"/>
      <c r="D24" s="259"/>
      <c r="E24" s="259"/>
      <c r="F24" s="259"/>
      <c r="G24" s="259"/>
      <c r="H24" s="259"/>
      <c r="I24" s="259"/>
      <c r="J24" s="259"/>
      <c r="K24" s="226"/>
      <c r="L24" s="226"/>
      <c r="M24" s="226"/>
      <c r="N24" s="226"/>
    </row>
    <row r="25" spans="1:14" ht="15" customHeight="1" x14ac:dyDescent="0.3">
      <c r="A25" s="396"/>
      <c r="B25" s="259"/>
      <c r="C25" s="259"/>
      <c r="D25" s="259"/>
      <c r="E25" s="259"/>
      <c r="F25" s="259"/>
      <c r="G25" s="259"/>
      <c r="H25" s="259"/>
      <c r="I25" s="259"/>
      <c r="J25" s="259"/>
      <c r="K25" s="226"/>
      <c r="L25" s="226"/>
      <c r="M25" s="226"/>
      <c r="N25" s="226"/>
    </row>
    <row r="26" spans="1:14" ht="15" customHeight="1" x14ac:dyDescent="0.3">
      <c r="A26" s="396"/>
      <c r="B26" s="260"/>
      <c r="C26" s="260"/>
      <c r="D26" s="260"/>
      <c r="E26" s="260"/>
      <c r="F26" s="260"/>
      <c r="G26" s="260"/>
      <c r="H26" s="260"/>
      <c r="I26" s="260"/>
      <c r="K26" s="226"/>
      <c r="L26" s="226"/>
      <c r="M26" s="226"/>
      <c r="N26" s="226"/>
    </row>
    <row r="27" spans="1:14" ht="15" customHeight="1" x14ac:dyDescent="0.3">
      <c r="B27" s="260"/>
      <c r="C27" s="260"/>
      <c r="D27" s="260"/>
      <c r="E27" s="260"/>
      <c r="F27" s="260"/>
      <c r="G27" s="260"/>
      <c r="H27" s="260"/>
      <c r="I27" s="260"/>
      <c r="J27" s="226"/>
      <c r="K27" s="226"/>
      <c r="L27" s="226"/>
      <c r="M27" s="226"/>
      <c r="N27" s="226"/>
    </row>
    <row r="28" spans="1:14" ht="15" customHeight="1" x14ac:dyDescent="0.3">
      <c r="B28" s="260"/>
      <c r="C28" s="260"/>
      <c r="D28" s="260"/>
      <c r="E28" s="260"/>
      <c r="F28" s="260"/>
      <c r="G28" s="260"/>
      <c r="H28" s="260"/>
      <c r="I28" s="260"/>
      <c r="J28" s="226"/>
      <c r="K28" s="226"/>
      <c r="L28" s="226"/>
      <c r="M28" s="226"/>
      <c r="N28" s="226"/>
    </row>
    <row r="29" spans="1:14" ht="15" customHeight="1" x14ac:dyDescent="0.3">
      <c r="B29" s="260"/>
      <c r="C29" s="260"/>
      <c r="D29" s="260"/>
      <c r="E29" s="260"/>
      <c r="F29" s="260"/>
      <c r="G29" s="260"/>
      <c r="H29" s="260"/>
      <c r="I29" s="260"/>
      <c r="J29" s="226"/>
      <c r="K29" s="226"/>
      <c r="L29" s="226"/>
      <c r="M29" s="226"/>
      <c r="N29" s="226"/>
    </row>
    <row r="30" spans="1:14" ht="15" customHeight="1" x14ac:dyDescent="0.3">
      <c r="B30" s="260"/>
      <c r="C30" s="260"/>
      <c r="D30" s="260"/>
      <c r="E30" s="260"/>
      <c r="F30" s="260"/>
      <c r="G30" s="260"/>
      <c r="H30" s="260"/>
      <c r="I30" s="260"/>
      <c r="J30" s="226"/>
      <c r="K30" s="226"/>
      <c r="L30" s="226"/>
      <c r="M30" s="226"/>
      <c r="N30" s="226"/>
    </row>
    <row r="31" spans="1:14" ht="15" customHeight="1" x14ac:dyDescent="0.3">
      <c r="B31" s="260"/>
      <c r="C31" s="260"/>
      <c r="D31" s="260"/>
      <c r="E31" s="260"/>
      <c r="F31" s="260"/>
      <c r="G31" s="260"/>
      <c r="H31" s="260"/>
      <c r="I31" s="260"/>
      <c r="J31" s="226"/>
      <c r="K31" s="226"/>
      <c r="L31" s="226"/>
      <c r="M31" s="226"/>
      <c r="N31" s="226"/>
    </row>
    <row r="32" spans="1:14" ht="15" customHeight="1" x14ac:dyDescent="0.3">
      <c r="B32" s="260"/>
      <c r="C32" s="260"/>
      <c r="D32" s="260"/>
      <c r="E32" s="260"/>
      <c r="F32" s="260"/>
      <c r="G32" s="260"/>
      <c r="H32" s="260"/>
      <c r="I32" s="260"/>
      <c r="J32" s="226"/>
      <c r="K32" s="226"/>
      <c r="L32" s="226"/>
      <c r="M32" s="226"/>
      <c r="N32" s="226"/>
    </row>
    <row r="33" spans="2:14" ht="15" customHeight="1" x14ac:dyDescent="0.3">
      <c r="B33" s="260"/>
      <c r="C33" s="260"/>
      <c r="D33" s="260"/>
      <c r="E33" s="260"/>
      <c r="F33" s="260"/>
      <c r="G33" s="260"/>
      <c r="H33" s="260"/>
      <c r="I33" s="260"/>
      <c r="J33" s="226"/>
      <c r="K33" s="226"/>
      <c r="L33" s="226"/>
      <c r="M33" s="226"/>
      <c r="N33" s="226"/>
    </row>
    <row r="34" spans="2:14" ht="15" customHeight="1" x14ac:dyDescent="0.3">
      <c r="B34" s="254"/>
      <c r="C34" s="254"/>
      <c r="D34" s="254"/>
      <c r="E34" s="254"/>
      <c r="F34" s="254"/>
      <c r="G34" s="254"/>
      <c r="H34" s="254"/>
      <c r="I34" s="254"/>
      <c r="J34" s="226"/>
      <c r="K34" s="226"/>
      <c r="L34" s="226"/>
      <c r="M34" s="226"/>
      <c r="N34" s="226"/>
    </row>
    <row r="35" spans="2:14" ht="15" customHeight="1" x14ac:dyDescent="0.3">
      <c r="B35" s="261"/>
      <c r="C35" s="262"/>
      <c r="D35" s="262"/>
      <c r="E35" s="262"/>
      <c r="F35" s="262"/>
      <c r="G35" s="262"/>
      <c r="H35" s="262"/>
      <c r="I35" s="262"/>
      <c r="J35" s="226"/>
      <c r="K35" s="226"/>
      <c r="L35" s="226"/>
      <c r="M35" s="226"/>
      <c r="N35" s="226"/>
    </row>
    <row r="36" spans="2:14" ht="15" customHeight="1" x14ac:dyDescent="0.3">
      <c r="B36" s="262"/>
      <c r="C36" s="262"/>
      <c r="D36" s="262"/>
      <c r="E36" s="262"/>
      <c r="F36" s="262"/>
      <c r="G36" s="262"/>
      <c r="H36" s="262"/>
      <c r="I36" s="262"/>
      <c r="J36" s="226"/>
      <c r="K36" s="226"/>
      <c r="L36" s="226"/>
      <c r="M36" s="226"/>
      <c r="N36" s="226"/>
    </row>
    <row r="37" spans="2:14" ht="15" customHeight="1" x14ac:dyDescent="0.3">
      <c r="B37" s="262"/>
      <c r="C37" s="262"/>
      <c r="D37" s="262"/>
      <c r="E37" s="262"/>
      <c r="F37" s="262"/>
      <c r="G37" s="262"/>
      <c r="H37" s="262"/>
      <c r="I37" s="262"/>
      <c r="J37" s="226"/>
      <c r="K37" s="226"/>
      <c r="L37" s="226"/>
      <c r="M37" s="226"/>
      <c r="N37" s="226"/>
    </row>
    <row r="38" spans="2:14" ht="15" customHeight="1" x14ac:dyDescent="0.3">
      <c r="B38" s="262"/>
      <c r="C38" s="262"/>
      <c r="D38" s="262"/>
      <c r="E38" s="262"/>
      <c r="F38" s="262"/>
      <c r="G38" s="262"/>
      <c r="H38" s="262"/>
      <c r="I38" s="262"/>
      <c r="J38" s="226"/>
      <c r="K38" s="226"/>
      <c r="L38" s="226"/>
      <c r="M38" s="226"/>
      <c r="N38" s="226"/>
    </row>
    <row r="39" spans="2:14" ht="17.399999999999999" x14ac:dyDescent="0.3">
      <c r="B39" s="254"/>
      <c r="C39" s="254"/>
      <c r="D39" s="254"/>
      <c r="E39" s="254"/>
      <c r="F39" s="254"/>
      <c r="G39" s="254"/>
      <c r="H39" s="254"/>
      <c r="I39" s="254"/>
      <c r="J39" s="226"/>
      <c r="K39" s="226"/>
      <c r="L39" s="226"/>
      <c r="M39" s="226"/>
      <c r="N39" s="226"/>
    </row>
    <row r="40" spans="2:14" ht="15" customHeight="1" x14ac:dyDescent="0.3">
      <c r="B40" s="261"/>
      <c r="C40" s="262"/>
      <c r="D40" s="262"/>
      <c r="E40" s="262"/>
      <c r="F40" s="262"/>
      <c r="G40" s="262"/>
      <c r="H40" s="262"/>
      <c r="I40" s="262"/>
      <c r="J40" s="226"/>
      <c r="K40" s="226"/>
      <c r="L40" s="226"/>
      <c r="M40" s="226"/>
      <c r="N40" s="226"/>
    </row>
    <row r="41" spans="2:14" ht="15" customHeight="1" x14ac:dyDescent="0.3">
      <c r="B41" s="262"/>
      <c r="C41" s="262"/>
      <c r="D41" s="262"/>
      <c r="E41" s="262"/>
      <c r="F41" s="262"/>
      <c r="G41" s="262"/>
      <c r="H41" s="262"/>
      <c r="I41" s="262"/>
    </row>
    <row r="42" spans="2:14" ht="15" customHeight="1" x14ac:dyDescent="0.3">
      <c r="B42" s="263"/>
      <c r="C42" s="263"/>
      <c r="D42" s="263"/>
      <c r="E42" s="263"/>
      <c r="F42" s="263"/>
      <c r="G42" s="263"/>
      <c r="H42" s="263"/>
      <c r="I42" s="263"/>
    </row>
    <row r="43" spans="2:14" ht="338.25" customHeight="1" x14ac:dyDescent="0.3">
      <c r="B43" s="249"/>
      <c r="C43" s="249"/>
      <c r="D43" s="249"/>
      <c r="E43" s="249"/>
      <c r="F43" s="249"/>
      <c r="G43" s="249"/>
      <c r="H43" s="249"/>
      <c r="I43" s="249"/>
      <c r="J43" s="228"/>
    </row>
    <row r="44" spans="2:14" ht="106.5" customHeight="1" x14ac:dyDescent="0.3">
      <c r="E44" s="228"/>
      <c r="F44" s="226"/>
      <c r="G44" s="226"/>
      <c r="H44" s="226"/>
      <c r="I44" s="226"/>
      <c r="J44" s="226"/>
    </row>
    <row r="45" spans="2:14" ht="25.5" customHeight="1" x14ac:dyDescent="0.3">
      <c r="B45" s="350" t="s">
        <v>311</v>
      </c>
      <c r="C45" s="351"/>
      <c r="D45" s="351"/>
      <c r="E45" s="352"/>
      <c r="F45" s="353" t="s">
        <v>312</v>
      </c>
      <c r="G45" s="352"/>
      <c r="H45" s="352"/>
      <c r="I45" s="380" t="s">
        <v>324</v>
      </c>
    </row>
  </sheetData>
  <sheetProtection password="D8D0" sheet="1" objects="1" scenarios="1"/>
  <mergeCells count="23">
    <mergeCell ref="J7:L7"/>
    <mergeCell ref="A1:A26"/>
    <mergeCell ref="E17:H17"/>
    <mergeCell ref="B5:H6"/>
    <mergeCell ref="B13:H13"/>
    <mergeCell ref="E14:G14"/>
    <mergeCell ref="F7:H7"/>
    <mergeCell ref="B19:D20"/>
    <mergeCell ref="B9:H9"/>
    <mergeCell ref="E19:H19"/>
    <mergeCell ref="D7:E7"/>
    <mergeCell ref="E20:F20"/>
    <mergeCell ref="G20:H20"/>
    <mergeCell ref="B18:D18"/>
    <mergeCell ref="B7:C7"/>
    <mergeCell ref="B17:C17"/>
    <mergeCell ref="B16:D16"/>
    <mergeCell ref="B8:D8"/>
    <mergeCell ref="B14:D14"/>
    <mergeCell ref="B10:D10"/>
    <mergeCell ref="B11:D11"/>
    <mergeCell ref="B12:D12"/>
    <mergeCell ref="B15:H15"/>
  </mergeCells>
  <pageMargins left="0.70866141732283472" right="0.70866141732283472" top="0.78740157480314965" bottom="0.78740157480314965" header="0.31496062992125984" footer="0.31496062992125984"/>
  <pageSetup paperSize="9" scale="57" orientation="portrait" r:id="rId1"/>
  <colBreaks count="1" manualBreakCount="1">
    <brk id="11" max="42"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Deckblatt</vt:lpstr>
      <vt:lpstr>offene Bauweise</vt:lpstr>
      <vt:lpstr>Spritzbetonbauweise</vt:lpstr>
      <vt:lpstr>Maschinenvortrieb</vt:lpstr>
      <vt:lpstr>Zusammenführung der Bauweisen</vt:lpstr>
      <vt:lpstr>Deckblatt!Druckbereich</vt:lpstr>
      <vt:lpstr>Maschinenvortrieb!Druckbereich</vt:lpstr>
      <vt:lpstr>'offene Bauweise'!Druckbereich</vt:lpstr>
      <vt:lpstr>Spritzbetonbauweise!Druckbereich</vt:lpstr>
      <vt:lpstr>'Zusammenführung der Bauweisen'!Druckbereich</vt:lpstr>
    </vt:vector>
  </TitlesOfParts>
  <Company>Eisenbahn-Bundesamt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Rauen, Ernst</dc:creator>
  <cp:lastModifiedBy>Prus, Katja</cp:lastModifiedBy>
  <cp:lastPrinted>2019-07-02T12:35:17Z</cp:lastPrinted>
  <dcterms:created xsi:type="dcterms:W3CDTF">2015-07-10T12:08:02Z</dcterms:created>
  <dcterms:modified xsi:type="dcterms:W3CDTF">2019-09-25T06:14:23Z</dcterms:modified>
</cp:coreProperties>
</file>